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'PC-Version'!$A$1:$BD$114</definedName>
  </definedNames>
  <calcPr fullCalcOnLoad="1"/>
</workbook>
</file>

<file path=xl/sharedStrings.xml><?xml version="1.0" encoding="utf-8"?>
<sst xmlns="http://schemas.openxmlformats.org/spreadsheetml/2006/main" count="299" uniqueCount="66">
  <si>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</si>
  <si>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</si>
  <si>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</si>
  <si>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</si>
  <si>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</si>
  <si>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</si>
  <si>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</si>
  <si>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</si>
  <si>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</si>
  <si>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</si>
  <si>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</si>
  <si>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</si>
  <si>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</si>
  <si>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</si>
  <si>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</si>
  <si>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</si>
  <si>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</si>
  <si>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</si>
  <si>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</si>
  <si>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</si>
  <si>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</si>
  <si>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</si>
  <si>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</si>
  <si>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</si>
  <si>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</si>
  <si>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</si>
  <si>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</si>
  <si>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</si>
  <si>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</si>
  <si>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</si>
  <si>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Endspiel</t>
  </si>
  <si>
    <t>x</t>
  </si>
  <si>
    <t>6.</t>
  </si>
  <si>
    <t>Spiel um Platz 3</t>
  </si>
  <si>
    <t>Vereinsname</t>
  </si>
  <si>
    <t>Am</t>
  </si>
  <si>
    <t>Platz</t>
  </si>
  <si>
    <t>Spiel um Platz 5</t>
  </si>
  <si>
    <t xml:space="preserve">Platz </t>
  </si>
  <si>
    <t>IV. Zwischenrunde</t>
  </si>
  <si>
    <t>1x</t>
  </si>
  <si>
    <t>Gruppe 1</t>
  </si>
  <si>
    <t>Gruppe 2</t>
  </si>
  <si>
    <t>V. Spielplan Zwischenrunde</t>
  </si>
  <si>
    <t>VI. Abschlußtabellen Zwischenrunde</t>
  </si>
  <si>
    <t>3. Gruppe 1</t>
  </si>
  <si>
    <t>3. Gruppe 2</t>
  </si>
  <si>
    <t>2. Gruppe 1</t>
  </si>
  <si>
    <t>2. Gruppe 2</t>
  </si>
  <si>
    <t>1. Gruppe 1</t>
  </si>
  <si>
    <t>1. Gruppe 2</t>
  </si>
  <si>
    <t>VII. Endrunde</t>
  </si>
  <si>
    <t>VIII. Platzierungen</t>
  </si>
  <si>
    <t>Cup 2007</t>
  </si>
  <si>
    <t>auf dem Sportplatz Pragpaul</t>
  </si>
  <si>
    <t>Gefromm</t>
  </si>
  <si>
    <t>TSV Altena</t>
  </si>
  <si>
    <t>VFB Handballer</t>
  </si>
  <si>
    <t>BVB Fans Sundern</t>
  </si>
  <si>
    <t>VFB Alte Herren</t>
  </si>
  <si>
    <t>Kirolar</t>
  </si>
  <si>
    <t>Halunken</t>
  </si>
  <si>
    <t>08/15 Neuenrade</t>
  </si>
  <si>
    <t>Preluders</t>
  </si>
  <si>
    <t>Hobbysoccer</t>
  </si>
  <si>
    <t>Hobbykicker Nette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</si>
</sst>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i/>
      <sz val="12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8" fillId="2" borderId="1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11" xfId="0" applyFont="1" applyBorder="1" applyAlignment="1">
      <alignment horizontal="left" shrinkToFit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left" vertical="center"/>
      <protection hidden="1"/>
    </xf>
    <xf numFmtId="0" fontId="6" fillId="0" borderId="5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shrinkToFit="1"/>
    </xf>
    <xf numFmtId="20" fontId="0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left" vertical="center"/>
      <protection hidden="1"/>
    </xf>
    <xf numFmtId="0" fontId="18" fillId="2" borderId="29" xfId="0" applyFont="1" applyFill="1" applyBorder="1" applyAlignment="1" applyProtection="1">
      <alignment horizontal="left" vertical="center"/>
      <protection hidden="1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6" borderId="3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shrinkToFit="1"/>
    </xf>
    <xf numFmtId="20" fontId="0" fillId="0" borderId="8" xfId="0" applyNumberFormat="1" applyFont="1" applyFill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176" fontId="0" fillId="0" borderId="3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6" fontId="0" fillId="0" borderId="3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left" vertical="center"/>
      <protection hidden="1"/>
    </xf>
    <xf numFmtId="0" fontId="18" fillId="2" borderId="18" xfId="0" applyFont="1" applyFill="1" applyBorder="1" applyAlignment="1" applyProtection="1">
      <alignment horizontal="left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7" borderId="23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174" fontId="0" fillId="0" borderId="7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vertical="center"/>
    </xf>
    <xf numFmtId="0" fontId="2" fillId="7" borderId="24" xfId="0" applyFont="1" applyFill="1" applyBorder="1" applyAlignment="1">
      <alignment vertical="center"/>
    </xf>
    <xf numFmtId="0" fontId="7" fillId="7" borderId="24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1</xdr:row>
      <xdr:rowOff>152400</xdr:rowOff>
    </xdr:from>
    <xdr:to>
      <xdr:col>53</xdr:col>
      <xdr:colOff>19050</xdr:colOff>
      <xdr:row>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476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38</xdr:col>
      <xdr:colOff>95250</xdr:colOff>
      <xdr:row>2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443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</xdr:colOff>
      <xdr:row>1</xdr:row>
      <xdr:rowOff>57150</xdr:rowOff>
    </xdr:from>
    <xdr:to>
      <xdr:col>54</xdr:col>
      <xdr:colOff>9525</xdr:colOff>
      <xdr:row>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52400"/>
          <a:ext cx="1352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66675</xdr:rowOff>
    </xdr:from>
    <xdr:to>
      <xdr:col>53</xdr:col>
      <xdr:colOff>76200</xdr:colOff>
      <xdr:row>51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667875"/>
          <a:ext cx="6019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13"/>
  <sheetViews>
    <sheetView showGridLines="0" tabSelected="1" workbookViewId="0" topLeftCell="A86">
      <selection activeCell="AZ117" sqref="AZ117"/>
    </sheetView>
  </sheetViews>
  <sheetFormatPr defaultColWidth="11.421875" defaultRowHeight="12.75"/>
  <cols>
    <col min="1" max="55" width="1.7109375" style="0" customWidth="1"/>
    <col min="56" max="56" width="1.7109375" style="20" customWidth="1"/>
    <col min="57" max="57" width="1.7109375" style="24" customWidth="1"/>
    <col min="58" max="58" width="2.8515625" style="24" customWidth="1"/>
    <col min="59" max="59" width="2.140625" style="24" customWidth="1"/>
    <col min="60" max="60" width="2.8515625" style="24" customWidth="1"/>
    <col min="61" max="64" width="1.7109375" style="24" customWidth="1"/>
    <col min="65" max="65" width="21.28125" style="24" customWidth="1"/>
    <col min="66" max="66" width="2.28125" style="24" customWidth="1"/>
    <col min="67" max="67" width="3.140625" style="24" customWidth="1"/>
    <col min="68" max="68" width="1.7109375" style="24" customWidth="1"/>
    <col min="69" max="69" width="2.28125" style="24" customWidth="1"/>
    <col min="70" max="70" width="2.57421875" style="24" customWidth="1"/>
    <col min="71" max="73" width="1.7109375" style="24" customWidth="1"/>
    <col min="74" max="80" width="1.7109375" style="25" customWidth="1"/>
    <col min="81" max="142" width="1.7109375" style="26" customWidth="1"/>
    <col min="143" max="16384" width="1.7109375" style="20" customWidth="1"/>
  </cols>
  <sheetData>
    <row r="1" spans="56:84" ht="7.5" customHeight="1">
      <c r="BD1" s="26"/>
      <c r="BX1" s="24"/>
      <c r="BY1" s="24"/>
      <c r="BZ1" s="24"/>
      <c r="CA1" s="24"/>
      <c r="CB1" s="24"/>
      <c r="CC1" s="61"/>
      <c r="CD1" s="61"/>
      <c r="CE1" s="61"/>
      <c r="CF1" s="61"/>
    </row>
    <row r="2" spans="1:84" ht="33" customHeight="1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D2" s="26"/>
      <c r="BX2" s="24"/>
      <c r="BY2" s="24"/>
      <c r="BZ2" s="24"/>
      <c r="CA2" s="24"/>
      <c r="CB2" s="24"/>
      <c r="CC2" s="61"/>
      <c r="CD2" s="61"/>
      <c r="CE2" s="61"/>
      <c r="CF2" s="61"/>
    </row>
    <row r="3" spans="1:142" s="13" customFormat="1" ht="27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D3" s="6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57"/>
      <c r="BW3" s="57"/>
      <c r="BX3" s="27"/>
      <c r="BY3" s="27"/>
      <c r="BZ3" s="27"/>
      <c r="CA3" s="27"/>
      <c r="CB3" s="27"/>
      <c r="CC3" s="63"/>
      <c r="CD3" s="63"/>
      <c r="CE3" s="63"/>
      <c r="CF3" s="63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</row>
    <row r="4" spans="1:142" s="2" customFormat="1" ht="15">
      <c r="A4" s="100" t="s">
        <v>53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D4" s="64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58"/>
      <c r="BW4" s="58"/>
      <c r="BX4" s="28"/>
      <c r="BY4" s="28"/>
      <c r="BZ4" s="28"/>
      <c r="CA4" s="28"/>
      <c r="CB4" s="28"/>
      <c r="CC4" s="65"/>
      <c r="CD4" s="65"/>
      <c r="CE4" s="65"/>
      <c r="CF4" s="65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</row>
    <row r="5" spans="44:142" s="2" customFormat="1" ht="6" customHeight="1"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D5" s="64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58"/>
      <c r="BW5" s="58"/>
      <c r="BX5" s="28"/>
      <c r="BY5" s="28"/>
      <c r="BZ5" s="28"/>
      <c r="CA5" s="28"/>
      <c r="CB5" s="28"/>
      <c r="CC5" s="65"/>
      <c r="CD5" s="65"/>
      <c r="CE5" s="65"/>
      <c r="CF5" s="65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</row>
    <row r="6" spans="12:142" s="2" customFormat="1" ht="15.75">
      <c r="L6" s="3" t="s">
        <v>35</v>
      </c>
      <c r="M6" s="101" t="s">
        <v>0</v>
      </c>
      <c r="N6" s="101"/>
      <c r="O6" s="101"/>
      <c r="P6" s="101"/>
      <c r="Q6" s="101"/>
      <c r="R6" s="101"/>
      <c r="S6" s="101"/>
      <c r="T6" s="101"/>
      <c r="U6" s="2" t="s">
        <v>1</v>
      </c>
      <c r="Y6" s="102">
        <v>39249</v>
      </c>
      <c r="Z6" s="102"/>
      <c r="AA6" s="102"/>
      <c r="AB6" s="102"/>
      <c r="AC6" s="102"/>
      <c r="AD6" s="102"/>
      <c r="AE6" s="102"/>
      <c r="AF6" s="102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D6" s="64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58"/>
      <c r="BW6" s="58"/>
      <c r="BX6" s="28"/>
      <c r="BY6" s="28"/>
      <c r="BZ6" s="28"/>
      <c r="CA6" s="28"/>
      <c r="CB6" s="28"/>
      <c r="CC6" s="65"/>
      <c r="CD6" s="65"/>
      <c r="CE6" s="65"/>
      <c r="CF6" s="65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</row>
    <row r="7" spans="44:142" s="2" customFormat="1" ht="6" customHeight="1"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D7" s="64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58"/>
      <c r="BW7" s="58"/>
      <c r="BX7" s="28"/>
      <c r="BY7" s="28"/>
      <c r="BZ7" s="28"/>
      <c r="CA7" s="28"/>
      <c r="CB7" s="28"/>
      <c r="CC7" s="65"/>
      <c r="CD7" s="65"/>
      <c r="CE7" s="65"/>
      <c r="CF7" s="65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</row>
    <row r="8" spans="2:142" s="2" customFormat="1" ht="15">
      <c r="B8" s="157" t="s">
        <v>54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D8" s="64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58"/>
      <c r="BW8" s="58"/>
      <c r="BX8" s="28"/>
      <c r="BY8" s="28"/>
      <c r="BZ8" s="28"/>
      <c r="CA8" s="28"/>
      <c r="CB8" s="28"/>
      <c r="CC8" s="65"/>
      <c r="CD8" s="65"/>
      <c r="CE8" s="65"/>
      <c r="CF8" s="65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</row>
    <row r="9" spans="56:142" s="2" customFormat="1" ht="6" customHeight="1">
      <c r="BD9" s="64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58"/>
      <c r="BW9" s="58"/>
      <c r="BX9" s="28"/>
      <c r="BY9" s="28"/>
      <c r="BZ9" s="28"/>
      <c r="CA9" s="28"/>
      <c r="CB9" s="28"/>
      <c r="CC9" s="65"/>
      <c r="CD9" s="65"/>
      <c r="CE9" s="65"/>
      <c r="CF9" s="65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</row>
    <row r="10" spans="7:142" s="2" customFormat="1" ht="15.75">
      <c r="G10" s="6" t="s">
        <v>2</v>
      </c>
      <c r="H10" s="158">
        <v>0.4375</v>
      </c>
      <c r="I10" s="158"/>
      <c r="J10" s="158"/>
      <c r="K10" s="158"/>
      <c r="L10" s="158"/>
      <c r="M10" s="7" t="s">
        <v>3</v>
      </c>
      <c r="T10" s="6" t="s">
        <v>4</v>
      </c>
      <c r="U10" s="159">
        <v>1</v>
      </c>
      <c r="V10" s="159"/>
      <c r="W10" s="21" t="s">
        <v>31</v>
      </c>
      <c r="X10" s="143">
        <v>0.010416666666666666</v>
      </c>
      <c r="Y10" s="143"/>
      <c r="Z10" s="143"/>
      <c r="AA10" s="143"/>
      <c r="AB10" s="143"/>
      <c r="AC10" s="7" t="s">
        <v>5</v>
      </c>
      <c r="AK10" s="6" t="s">
        <v>6</v>
      </c>
      <c r="AL10" s="143">
        <v>0.001388888888888889</v>
      </c>
      <c r="AM10" s="143"/>
      <c r="AN10" s="143"/>
      <c r="AO10" s="143"/>
      <c r="AP10" s="143"/>
      <c r="AQ10" s="7" t="s">
        <v>5</v>
      </c>
      <c r="BD10" s="64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58"/>
      <c r="BW10" s="58"/>
      <c r="BX10" s="28"/>
      <c r="BY10" s="28"/>
      <c r="BZ10" s="28"/>
      <c r="CA10" s="28"/>
      <c r="CB10" s="28"/>
      <c r="CC10" s="65"/>
      <c r="CD10" s="65"/>
      <c r="CE10" s="65"/>
      <c r="CF10" s="65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</row>
    <row r="11" spans="2:56" ht="16.5" customHeight="1">
      <c r="B11" s="1" t="s">
        <v>7</v>
      </c>
      <c r="BD11" s="18"/>
    </row>
    <row r="12" ht="6" customHeight="1" thickBot="1">
      <c r="BD12" s="18"/>
    </row>
    <row r="13" spans="2:56" ht="16.5" thickBot="1">
      <c r="B13" s="155" t="s">
        <v>13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3"/>
      <c r="Z13" s="154"/>
      <c r="AE13" s="155" t="s">
        <v>14</v>
      </c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3"/>
      <c r="BC13" s="154"/>
      <c r="BD13" s="18"/>
    </row>
    <row r="14" spans="2:56" ht="15">
      <c r="B14" s="169" t="s">
        <v>8</v>
      </c>
      <c r="C14" s="170"/>
      <c r="D14" s="98" t="s">
        <v>60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E14" s="169" t="s">
        <v>8</v>
      </c>
      <c r="AF14" s="170"/>
      <c r="AG14" s="98" t="s">
        <v>55</v>
      </c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9"/>
      <c r="BD14" s="18"/>
    </row>
    <row r="15" spans="2:56" ht="15">
      <c r="B15" s="164" t="s">
        <v>9</v>
      </c>
      <c r="C15" s="165"/>
      <c r="D15" s="91" t="s">
        <v>61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2"/>
      <c r="AE15" s="164" t="s">
        <v>9</v>
      </c>
      <c r="AF15" s="165"/>
      <c r="AG15" s="91" t="s">
        <v>56</v>
      </c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2"/>
      <c r="BD15" s="18"/>
    </row>
    <row r="16" spans="2:56" ht="15">
      <c r="B16" s="164" t="s">
        <v>10</v>
      </c>
      <c r="C16" s="165"/>
      <c r="D16" s="91" t="s">
        <v>62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  <c r="AE16" s="164" t="s">
        <v>10</v>
      </c>
      <c r="AF16" s="165"/>
      <c r="AG16" s="91" t="s">
        <v>57</v>
      </c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2"/>
      <c r="BD16" s="18"/>
    </row>
    <row r="17" spans="1:142" s="18" customFormat="1" ht="15">
      <c r="A17"/>
      <c r="B17" s="164" t="s">
        <v>11</v>
      </c>
      <c r="C17" s="165"/>
      <c r="D17" s="91" t="s">
        <v>63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/>
      <c r="AA17"/>
      <c r="AB17"/>
      <c r="AC17"/>
      <c r="AD17"/>
      <c r="AE17" s="164" t="s">
        <v>11</v>
      </c>
      <c r="AF17" s="165"/>
      <c r="AG17" s="91" t="s">
        <v>58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2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5"/>
      <c r="BX17" s="25"/>
      <c r="BY17" s="25"/>
      <c r="BZ17" s="25"/>
      <c r="CA17" s="25"/>
      <c r="CB17" s="25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</row>
    <row r="18" spans="1:142" s="18" customFormat="1" ht="15.75" thickBot="1">
      <c r="A18"/>
      <c r="B18" s="164" t="s">
        <v>12</v>
      </c>
      <c r="C18" s="165"/>
      <c r="D18" s="91" t="s">
        <v>64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2"/>
      <c r="AA18"/>
      <c r="AB18"/>
      <c r="AC18"/>
      <c r="AD18"/>
      <c r="AE18" s="167" t="s">
        <v>12</v>
      </c>
      <c r="AF18" s="168"/>
      <c r="AG18" s="96" t="s">
        <v>59</v>
      </c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5"/>
      <c r="BX18" s="25"/>
      <c r="BY18" s="25"/>
      <c r="BZ18" s="25"/>
      <c r="CA18" s="25"/>
      <c r="CB18" s="25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</row>
    <row r="19" spans="1:142" s="18" customFormat="1" ht="15.75" thickBot="1">
      <c r="A19"/>
      <c r="B19" s="167" t="s">
        <v>32</v>
      </c>
      <c r="C19" s="168"/>
      <c r="D19" s="96" t="s">
        <v>65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171"/>
      <c r="Z19" s="17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5"/>
      <c r="BX19" s="25"/>
      <c r="BY19" s="25"/>
      <c r="BZ19" s="25"/>
      <c r="CA19" s="25"/>
      <c r="CB19" s="25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</row>
    <row r="20" spans="1:142" s="18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 s="20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5"/>
      <c r="BX20" s="25"/>
      <c r="BY20" s="25"/>
      <c r="BZ20" s="25"/>
      <c r="CA20" s="25"/>
      <c r="CB20" s="25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</row>
    <row r="21" spans="1:142" s="18" customFormat="1" ht="12.75">
      <c r="A21"/>
      <c r="B21" s="1" t="s">
        <v>24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5"/>
      <c r="BW21" s="25"/>
      <c r="BX21" s="25"/>
      <c r="BY21" s="25"/>
      <c r="BZ21" s="25"/>
      <c r="CA21" s="25"/>
      <c r="CB21" s="25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</row>
    <row r="22" spans="1:142" s="18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5"/>
      <c r="BW22" s="25"/>
      <c r="BX22" s="25"/>
      <c r="BY22" s="25"/>
      <c r="BZ22" s="25"/>
      <c r="CA22" s="25"/>
      <c r="CB22" s="25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</row>
    <row r="23" spans="1:142" s="40" customFormat="1" ht="15.75" customHeight="1" thickBot="1">
      <c r="A23" s="4"/>
      <c r="B23" s="180" t="s">
        <v>15</v>
      </c>
      <c r="C23" s="166"/>
      <c r="D23" s="166" t="s">
        <v>36</v>
      </c>
      <c r="E23" s="166"/>
      <c r="F23" s="166"/>
      <c r="G23" s="166" t="s">
        <v>16</v>
      </c>
      <c r="H23" s="166"/>
      <c r="I23" s="166"/>
      <c r="J23" s="166" t="s">
        <v>18</v>
      </c>
      <c r="K23" s="166"/>
      <c r="L23" s="166"/>
      <c r="M23" s="166"/>
      <c r="N23" s="166"/>
      <c r="O23" s="166" t="s">
        <v>19</v>
      </c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 t="s">
        <v>22</v>
      </c>
      <c r="AX23" s="166"/>
      <c r="AY23" s="166"/>
      <c r="AZ23" s="166"/>
      <c r="BA23" s="166"/>
      <c r="BB23" s="166"/>
      <c r="BC23" s="177"/>
      <c r="BD23" s="19"/>
      <c r="BE23" s="29"/>
      <c r="BF23" s="30" t="s">
        <v>29</v>
      </c>
      <c r="BG23" s="31"/>
      <c r="BH23" s="31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59"/>
      <c r="BW23" s="59"/>
      <c r="BX23" s="59"/>
      <c r="BY23" s="59"/>
      <c r="BZ23" s="59"/>
      <c r="CA23" s="59"/>
      <c r="CB23" s="59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</row>
    <row r="24" spans="2:142" s="5" customFormat="1" ht="15.75" customHeight="1">
      <c r="B24" s="174">
        <v>1</v>
      </c>
      <c r="C24" s="175"/>
      <c r="D24" s="175">
        <v>1</v>
      </c>
      <c r="E24" s="175"/>
      <c r="F24" s="175"/>
      <c r="G24" s="175" t="s">
        <v>17</v>
      </c>
      <c r="H24" s="175"/>
      <c r="I24" s="175"/>
      <c r="J24" s="176">
        <f>$H$10</f>
        <v>0.4375</v>
      </c>
      <c r="K24" s="176"/>
      <c r="L24" s="176"/>
      <c r="M24" s="176"/>
      <c r="N24" s="176"/>
      <c r="O24" s="173" t="str">
        <f>D14</f>
        <v>Kirolar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66" t="s">
        <v>21</v>
      </c>
      <c r="AF24" s="173" t="str">
        <f>D15</f>
        <v>Halunken</v>
      </c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49">
        <v>0</v>
      </c>
      <c r="AX24" s="149"/>
      <c r="AY24" s="66" t="s">
        <v>20</v>
      </c>
      <c r="AZ24" s="149">
        <v>0</v>
      </c>
      <c r="BA24" s="149"/>
      <c r="BB24" s="149"/>
      <c r="BC24" s="150"/>
      <c r="BE24" s="29"/>
      <c r="BF24" s="33">
        <f>IF(ISBLANK(AW24),"0",IF(AW24&gt;AZ24,3,IF(AW24=AZ24,1,0)))</f>
        <v>1</v>
      </c>
      <c r="BG24" s="33" t="s">
        <v>20</v>
      </c>
      <c r="BH24" s="33">
        <f>IF(ISBLANK(AZ24),"0",IF(AZ24&gt;AW24,3,IF(AZ24=AW24,1,0)))</f>
        <v>1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59"/>
      <c r="BW24" s="59"/>
      <c r="BX24" s="59"/>
      <c r="BY24" s="59"/>
      <c r="BZ24" s="59"/>
      <c r="CA24" s="59"/>
      <c r="CB24" s="5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</row>
    <row r="25" spans="1:142" s="19" customFormat="1" ht="15.75" customHeight="1" thickBot="1">
      <c r="A25" s="4"/>
      <c r="B25" s="178">
        <v>2</v>
      </c>
      <c r="C25" s="179"/>
      <c r="D25" s="179">
        <v>2</v>
      </c>
      <c r="E25" s="179"/>
      <c r="F25" s="179"/>
      <c r="G25" s="179" t="s">
        <v>23</v>
      </c>
      <c r="H25" s="179"/>
      <c r="I25" s="179"/>
      <c r="J25" s="148">
        <f>J24</f>
        <v>0.4375</v>
      </c>
      <c r="K25" s="148"/>
      <c r="L25" s="148"/>
      <c r="M25" s="148"/>
      <c r="N25" s="148"/>
      <c r="O25" s="147" t="str">
        <f>AG14</f>
        <v>Gefromm</v>
      </c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67" t="s">
        <v>21</v>
      </c>
      <c r="AF25" s="147" t="str">
        <f>AG15</f>
        <v>TSV Altena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51">
        <v>2</v>
      </c>
      <c r="AX25" s="151"/>
      <c r="AY25" s="67" t="s">
        <v>20</v>
      </c>
      <c r="AZ25" s="151">
        <v>0</v>
      </c>
      <c r="BA25" s="151"/>
      <c r="BB25" s="151"/>
      <c r="BC25" s="152"/>
      <c r="BE25" s="29"/>
      <c r="BF25" s="33">
        <f aca="true" t="shared" si="0" ref="BF25:BF39">IF(ISBLANK(AW25),"0",IF(AW25&gt;AZ25,3,IF(AW25=AZ25,1,0)))</f>
        <v>3</v>
      </c>
      <c r="BG25" s="33" t="s">
        <v>20</v>
      </c>
      <c r="BH25" s="33">
        <f aca="true" t="shared" si="1" ref="BH25:BH39">IF(ISBLANK(AZ25),"0",IF(AZ25&gt;AW25,3,IF(AZ25=AW25,1,0)))</f>
        <v>0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59"/>
      <c r="BW25" s="59"/>
      <c r="BX25" s="59"/>
      <c r="BY25" s="59"/>
      <c r="BZ25" s="59"/>
      <c r="CA25" s="59"/>
      <c r="CB25" s="59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</row>
    <row r="26" spans="1:142" s="19" customFormat="1" ht="15.75" customHeight="1">
      <c r="A26" s="4"/>
      <c r="B26" s="174">
        <v>3</v>
      </c>
      <c r="C26" s="175"/>
      <c r="D26" s="175">
        <v>1</v>
      </c>
      <c r="E26" s="175"/>
      <c r="F26" s="175"/>
      <c r="G26" s="175" t="s">
        <v>17</v>
      </c>
      <c r="H26" s="175"/>
      <c r="I26" s="175"/>
      <c r="J26" s="176">
        <f>J25+$U$10*$X$10+$AL$10</f>
        <v>0.44930555555555557</v>
      </c>
      <c r="K26" s="176"/>
      <c r="L26" s="176"/>
      <c r="M26" s="176"/>
      <c r="N26" s="176"/>
      <c r="O26" s="173" t="str">
        <f>D16</f>
        <v>08/15 Neuenrade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66" t="s">
        <v>21</v>
      </c>
      <c r="AF26" s="173" t="str">
        <f>D17</f>
        <v>Preluders</v>
      </c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49">
        <v>2</v>
      </c>
      <c r="AX26" s="149"/>
      <c r="AY26" s="66" t="s">
        <v>20</v>
      </c>
      <c r="AZ26" s="149">
        <v>0</v>
      </c>
      <c r="BA26" s="149"/>
      <c r="BB26" s="149"/>
      <c r="BC26" s="150"/>
      <c r="BE26" s="29"/>
      <c r="BF26" s="33">
        <f t="shared" si="0"/>
        <v>3</v>
      </c>
      <c r="BG26" s="33" t="s">
        <v>20</v>
      </c>
      <c r="BH26" s="33">
        <f t="shared" si="1"/>
        <v>0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59"/>
      <c r="BW26" s="59"/>
      <c r="BX26" s="59"/>
      <c r="BY26" s="59"/>
      <c r="BZ26" s="59"/>
      <c r="CA26" s="59"/>
      <c r="CB26" s="59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</row>
    <row r="27" spans="1:142" s="19" customFormat="1" ht="15.75" customHeight="1" thickBot="1">
      <c r="A27" s="4"/>
      <c r="B27" s="178">
        <v>4</v>
      </c>
      <c r="C27" s="179"/>
      <c r="D27" s="179">
        <v>2</v>
      </c>
      <c r="E27" s="179"/>
      <c r="F27" s="179"/>
      <c r="G27" s="179" t="s">
        <v>23</v>
      </c>
      <c r="H27" s="179"/>
      <c r="I27" s="179"/>
      <c r="J27" s="148">
        <f>J26</f>
        <v>0.44930555555555557</v>
      </c>
      <c r="K27" s="148"/>
      <c r="L27" s="148"/>
      <c r="M27" s="148"/>
      <c r="N27" s="148"/>
      <c r="O27" s="147" t="str">
        <f>AG16</f>
        <v>VFB Handballer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67" t="s">
        <v>21</v>
      </c>
      <c r="AF27" s="147" t="str">
        <f>AG17</f>
        <v>BVB Fans Sundern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51">
        <v>2</v>
      </c>
      <c r="AX27" s="151"/>
      <c r="AY27" s="67" t="s">
        <v>20</v>
      </c>
      <c r="AZ27" s="151">
        <v>0</v>
      </c>
      <c r="BA27" s="151"/>
      <c r="BB27" s="151"/>
      <c r="BC27" s="152"/>
      <c r="BE27" s="29"/>
      <c r="BF27" s="33">
        <f t="shared" si="0"/>
        <v>3</v>
      </c>
      <c r="BG27" s="33" t="s">
        <v>20</v>
      </c>
      <c r="BH27" s="33">
        <f t="shared" si="1"/>
        <v>0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59"/>
      <c r="BW27" s="59"/>
      <c r="BX27" s="59"/>
      <c r="BY27" s="59"/>
      <c r="BZ27" s="59"/>
      <c r="CA27" s="59"/>
      <c r="CB27" s="59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</row>
    <row r="28" spans="1:142" s="19" customFormat="1" ht="15.75" customHeight="1">
      <c r="A28" s="4"/>
      <c r="B28" s="174">
        <v>5</v>
      </c>
      <c r="C28" s="175"/>
      <c r="D28" s="175">
        <v>1</v>
      </c>
      <c r="E28" s="175"/>
      <c r="F28" s="175"/>
      <c r="G28" s="175" t="s">
        <v>17</v>
      </c>
      <c r="H28" s="175"/>
      <c r="I28" s="175"/>
      <c r="J28" s="176">
        <f>J27+$U$10*$X$10+$AL$10</f>
        <v>0.46111111111111114</v>
      </c>
      <c r="K28" s="176"/>
      <c r="L28" s="176"/>
      <c r="M28" s="176"/>
      <c r="N28" s="176"/>
      <c r="O28" s="173" t="str">
        <f>D18</f>
        <v>Hobbysoccer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66" t="s">
        <v>21</v>
      </c>
      <c r="AF28" s="173" t="str">
        <f>D19</f>
        <v>Hobbykicker Nette</v>
      </c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49">
        <v>1</v>
      </c>
      <c r="AX28" s="149"/>
      <c r="AY28" s="66" t="s">
        <v>20</v>
      </c>
      <c r="AZ28" s="149">
        <v>0</v>
      </c>
      <c r="BA28" s="149"/>
      <c r="BB28" s="149"/>
      <c r="BC28" s="150"/>
      <c r="BE28" s="29"/>
      <c r="BF28" s="33">
        <f t="shared" si="0"/>
        <v>3</v>
      </c>
      <c r="BG28" s="33" t="s">
        <v>20</v>
      </c>
      <c r="BH28" s="33">
        <f t="shared" si="1"/>
        <v>0</v>
      </c>
      <c r="BI28" s="29"/>
      <c r="BJ28" s="29"/>
      <c r="BK28" s="29"/>
      <c r="BL28" s="29"/>
      <c r="BM28" s="38" t="str">
        <f>$D$16</f>
        <v>08/15 Neuenrade</v>
      </c>
      <c r="BN28" s="36">
        <f>SUM($BF$26+$BH$29+$BH$38+$BF$42+$BH$45)</f>
        <v>12</v>
      </c>
      <c r="BO28" s="36">
        <f>SUM($AW$26+$AZ$29+$AZ$38+$AW$42+$AZ$45)</f>
        <v>10</v>
      </c>
      <c r="BP28" s="37" t="s">
        <v>20</v>
      </c>
      <c r="BQ28" s="36">
        <f>SUM($AZ$26+$AW$29+$AW$38+$AZ$42+$AW$45)</f>
        <v>4</v>
      </c>
      <c r="BR28" s="36">
        <f>SUM(BO28-BQ28)</f>
        <v>6</v>
      </c>
      <c r="BS28" s="29"/>
      <c r="BT28" s="29"/>
      <c r="BU28" s="29"/>
      <c r="BV28" s="59"/>
      <c r="BW28" s="59"/>
      <c r="BX28" s="59"/>
      <c r="BY28" s="59"/>
      <c r="BZ28" s="59"/>
      <c r="CA28" s="59"/>
      <c r="CB28" s="59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</row>
    <row r="29" spans="1:142" s="19" customFormat="1" ht="15.75" customHeight="1" thickBot="1">
      <c r="A29" s="4"/>
      <c r="B29" s="178">
        <v>6</v>
      </c>
      <c r="C29" s="179"/>
      <c r="D29" s="179">
        <v>2</v>
      </c>
      <c r="E29" s="179"/>
      <c r="F29" s="179"/>
      <c r="G29" s="179" t="s">
        <v>17</v>
      </c>
      <c r="H29" s="179"/>
      <c r="I29" s="179"/>
      <c r="J29" s="148">
        <f>J28</f>
        <v>0.46111111111111114</v>
      </c>
      <c r="K29" s="148"/>
      <c r="L29" s="148"/>
      <c r="M29" s="148"/>
      <c r="N29" s="148"/>
      <c r="O29" s="147" t="str">
        <f>D14</f>
        <v>Kirolar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67" t="s">
        <v>21</v>
      </c>
      <c r="AF29" s="147" t="str">
        <f>D16</f>
        <v>08/15 Neuenrade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51">
        <v>1</v>
      </c>
      <c r="AX29" s="151"/>
      <c r="AY29" s="67" t="s">
        <v>20</v>
      </c>
      <c r="AZ29" s="151">
        <v>2</v>
      </c>
      <c r="BA29" s="151"/>
      <c r="BB29" s="151"/>
      <c r="BC29" s="152"/>
      <c r="BD29" s="16"/>
      <c r="BE29" s="29"/>
      <c r="BF29" s="33">
        <f t="shared" si="0"/>
        <v>0</v>
      </c>
      <c r="BG29" s="33" t="s">
        <v>20</v>
      </c>
      <c r="BH29" s="33">
        <f t="shared" si="1"/>
        <v>3</v>
      </c>
      <c r="BI29" s="29"/>
      <c r="BJ29" s="29"/>
      <c r="BK29" s="34"/>
      <c r="BL29" s="34"/>
      <c r="BM29" s="35" t="str">
        <f>$D$14</f>
        <v>Kirolar</v>
      </c>
      <c r="BN29" s="36">
        <f>SUM($BF$24+$BF$29+$BF$34+$BH$39+$BH$44)</f>
        <v>10</v>
      </c>
      <c r="BO29" s="36">
        <f>SUM($AW$24+$AW$29+$AW$34+$AZ$39+$AZ$44)</f>
        <v>11</v>
      </c>
      <c r="BP29" s="37" t="s">
        <v>20</v>
      </c>
      <c r="BQ29" s="36">
        <f>SUM($AZ$24+$AZ$29+$AZ$34+$AW$39+$AW$44)</f>
        <v>3</v>
      </c>
      <c r="BR29" s="36">
        <f>SUM(BO29-BQ29)</f>
        <v>8</v>
      </c>
      <c r="BS29" s="36"/>
      <c r="BT29" s="29"/>
      <c r="BU29" s="29"/>
      <c r="BV29" s="59"/>
      <c r="BW29" s="59"/>
      <c r="BX29" s="59"/>
      <c r="BY29" s="59"/>
      <c r="BZ29" s="59"/>
      <c r="CA29" s="59"/>
      <c r="CB29" s="59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</row>
    <row r="30" spans="1:142" s="19" customFormat="1" ht="15.75" customHeight="1">
      <c r="A30" s="4"/>
      <c r="B30" s="174">
        <v>7</v>
      </c>
      <c r="C30" s="175"/>
      <c r="D30" s="175">
        <v>1</v>
      </c>
      <c r="E30" s="175"/>
      <c r="F30" s="175"/>
      <c r="G30" s="175" t="s">
        <v>23</v>
      </c>
      <c r="H30" s="175"/>
      <c r="I30" s="175"/>
      <c r="J30" s="176">
        <f>J29+$U$10*$X$10+$AL$10</f>
        <v>0.4729166666666667</v>
      </c>
      <c r="K30" s="176"/>
      <c r="L30" s="176"/>
      <c r="M30" s="176"/>
      <c r="N30" s="176"/>
      <c r="O30" s="173" t="str">
        <f>AG14</f>
        <v>Gefromm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66" t="s">
        <v>21</v>
      </c>
      <c r="AF30" s="173" t="str">
        <f>AG16</f>
        <v>VFB Handballer</v>
      </c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49">
        <v>4</v>
      </c>
      <c r="AX30" s="149"/>
      <c r="AY30" s="66" t="s">
        <v>20</v>
      </c>
      <c r="AZ30" s="149">
        <v>0</v>
      </c>
      <c r="BA30" s="149"/>
      <c r="BB30" s="149"/>
      <c r="BC30" s="150"/>
      <c r="BD30" s="16"/>
      <c r="BE30" s="29"/>
      <c r="BF30" s="33">
        <f t="shared" si="0"/>
        <v>3</v>
      </c>
      <c r="BG30" s="33" t="s">
        <v>20</v>
      </c>
      <c r="BH30" s="33">
        <f t="shared" si="1"/>
        <v>0</v>
      </c>
      <c r="BI30" s="29"/>
      <c r="BJ30" s="29"/>
      <c r="BK30" s="34"/>
      <c r="BL30" s="34"/>
      <c r="BM30" s="38" t="str">
        <f>$D$15</f>
        <v>Halunken</v>
      </c>
      <c r="BN30" s="36">
        <f>SUM($BH$24+$BF$31+$BF$36+$BH$41+$BF$45)</f>
        <v>10</v>
      </c>
      <c r="BO30" s="36">
        <f>SUM($AZ$24+$AW$31+$AW$36+$AZ$41+$AW$45)</f>
        <v>6</v>
      </c>
      <c r="BP30" s="37" t="s">
        <v>20</v>
      </c>
      <c r="BQ30" s="36">
        <f>SUM($AW$24+$AZ$31+$AZ$36+$AW$41+$AZ$45)</f>
        <v>3</v>
      </c>
      <c r="BR30" s="36">
        <f>SUM(BO30-BQ30)</f>
        <v>3</v>
      </c>
      <c r="BS30" s="36"/>
      <c r="BT30" s="29"/>
      <c r="BU30" s="29"/>
      <c r="BV30" s="59"/>
      <c r="BW30" s="59"/>
      <c r="BX30" s="59"/>
      <c r="BY30" s="59"/>
      <c r="BZ30" s="59"/>
      <c r="CA30" s="59"/>
      <c r="CB30" s="59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</row>
    <row r="31" spans="1:142" s="19" customFormat="1" ht="15.75" customHeight="1" thickBot="1">
      <c r="A31" s="4"/>
      <c r="B31" s="178">
        <v>8</v>
      </c>
      <c r="C31" s="179"/>
      <c r="D31" s="179">
        <v>2</v>
      </c>
      <c r="E31" s="179"/>
      <c r="F31" s="179"/>
      <c r="G31" s="179" t="s">
        <v>17</v>
      </c>
      <c r="H31" s="179"/>
      <c r="I31" s="179"/>
      <c r="J31" s="148">
        <f>J30</f>
        <v>0.4729166666666667</v>
      </c>
      <c r="K31" s="148"/>
      <c r="L31" s="148"/>
      <c r="M31" s="148"/>
      <c r="N31" s="148"/>
      <c r="O31" s="147" t="str">
        <f>D15</f>
        <v>Halunken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67" t="s">
        <v>21</v>
      </c>
      <c r="AF31" s="147" t="str">
        <f>D18</f>
        <v>Hobbysoccer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51">
        <v>0</v>
      </c>
      <c r="AX31" s="151"/>
      <c r="AY31" s="67" t="s">
        <v>20</v>
      </c>
      <c r="AZ31" s="151">
        <v>1</v>
      </c>
      <c r="BA31" s="151"/>
      <c r="BB31" s="151"/>
      <c r="BC31" s="152"/>
      <c r="BD31" s="16"/>
      <c r="BE31" s="29"/>
      <c r="BF31" s="33">
        <f t="shared" si="0"/>
        <v>0</v>
      </c>
      <c r="BG31" s="33" t="s">
        <v>20</v>
      </c>
      <c r="BH31" s="33">
        <f t="shared" si="1"/>
        <v>3</v>
      </c>
      <c r="BI31" s="29"/>
      <c r="BJ31" s="29"/>
      <c r="BK31" s="34"/>
      <c r="BL31" s="34"/>
      <c r="BM31" s="38" t="str">
        <f>$D$18</f>
        <v>Hobbysoccer</v>
      </c>
      <c r="BN31" s="36">
        <f>SUM($BF$28+$BH$31+$BH$34+$BH$42+$BF$47)</f>
        <v>9</v>
      </c>
      <c r="BO31" s="36">
        <f>SUM($AW$28+$AZ$31+$AZ$34+$AZ$42+$AW$47)</f>
        <v>4</v>
      </c>
      <c r="BP31" s="37" t="s">
        <v>20</v>
      </c>
      <c r="BQ31" s="36">
        <f>SUM($AZ$28+$AW$31+$AW$34+$AW$42+$AZ$47)</f>
        <v>9</v>
      </c>
      <c r="BR31" s="36">
        <f>SUM(BO31-BQ31)</f>
        <v>-5</v>
      </c>
      <c r="BS31" s="36"/>
      <c r="BT31" s="29"/>
      <c r="BU31" s="29"/>
      <c r="BV31" s="59"/>
      <c r="BW31" s="59"/>
      <c r="BX31" s="59"/>
      <c r="BY31" s="59"/>
      <c r="BZ31" s="59"/>
      <c r="CA31" s="59"/>
      <c r="CB31" s="59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</row>
    <row r="32" spans="1:142" s="19" customFormat="1" ht="15.75" customHeight="1">
      <c r="A32" s="4"/>
      <c r="B32" s="174">
        <v>9</v>
      </c>
      <c r="C32" s="175"/>
      <c r="D32" s="175">
        <v>1</v>
      </c>
      <c r="E32" s="175"/>
      <c r="F32" s="175"/>
      <c r="G32" s="175" t="s">
        <v>23</v>
      </c>
      <c r="H32" s="175"/>
      <c r="I32" s="175"/>
      <c r="J32" s="176">
        <f>J31+$U$10*$X$10+$AL$10</f>
        <v>0.4847222222222223</v>
      </c>
      <c r="K32" s="176"/>
      <c r="L32" s="176"/>
      <c r="M32" s="176"/>
      <c r="N32" s="176"/>
      <c r="O32" s="173" t="str">
        <f>AG15</f>
        <v>TSV Altena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66" t="s">
        <v>21</v>
      </c>
      <c r="AF32" s="173" t="str">
        <f>AG18</f>
        <v>VFB Alte Herren</v>
      </c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49">
        <v>3</v>
      </c>
      <c r="AX32" s="149"/>
      <c r="AY32" s="66" t="s">
        <v>20</v>
      </c>
      <c r="AZ32" s="149">
        <v>0</v>
      </c>
      <c r="BA32" s="149"/>
      <c r="BB32" s="149"/>
      <c r="BC32" s="150"/>
      <c r="BD32" s="16"/>
      <c r="BE32" s="29"/>
      <c r="BF32" s="33">
        <f t="shared" si="0"/>
        <v>3</v>
      </c>
      <c r="BG32" s="33" t="s">
        <v>20</v>
      </c>
      <c r="BH32" s="33">
        <f t="shared" si="1"/>
        <v>0</v>
      </c>
      <c r="BI32" s="29"/>
      <c r="BJ32" s="29"/>
      <c r="BK32" s="34"/>
      <c r="BL32" s="34"/>
      <c r="BM32" s="38" t="str">
        <f>$D$19</f>
        <v>Hobbykicker Nette</v>
      </c>
      <c r="BN32" s="36">
        <f>SUM($BH$28+$BH$33+$BF$38+$BF$41+$BF$44)</f>
        <v>3</v>
      </c>
      <c r="BO32" s="36">
        <f>SUM($AZ$28+$AZ$33+$AW$38+$AW$41+$AW$44)</f>
        <v>3</v>
      </c>
      <c r="BP32" s="37" t="s">
        <v>20</v>
      </c>
      <c r="BQ32" s="36">
        <f>SUM($AW$28+$AW$33+$AZ$38+$AZ$41+$AZ$44)</f>
        <v>5</v>
      </c>
      <c r="BR32" s="36">
        <f>SUM(BO32-BQ32)</f>
        <v>-2</v>
      </c>
      <c r="BS32" s="36"/>
      <c r="BT32" s="29"/>
      <c r="BU32" s="29"/>
      <c r="BV32" s="59"/>
      <c r="BW32" s="59"/>
      <c r="BX32" s="59"/>
      <c r="BY32" s="59"/>
      <c r="BZ32" s="59"/>
      <c r="CA32" s="59"/>
      <c r="CB32" s="59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</row>
    <row r="33" spans="1:142" s="19" customFormat="1" ht="15.75" customHeight="1" thickBot="1">
      <c r="A33" s="4"/>
      <c r="B33" s="178">
        <v>10</v>
      </c>
      <c r="C33" s="179"/>
      <c r="D33" s="179">
        <v>2</v>
      </c>
      <c r="E33" s="179"/>
      <c r="F33" s="179"/>
      <c r="G33" s="179" t="s">
        <v>17</v>
      </c>
      <c r="H33" s="179"/>
      <c r="I33" s="179"/>
      <c r="J33" s="148">
        <f>J32</f>
        <v>0.4847222222222223</v>
      </c>
      <c r="K33" s="148"/>
      <c r="L33" s="148"/>
      <c r="M33" s="148"/>
      <c r="N33" s="148"/>
      <c r="O33" s="147" t="str">
        <f>D17</f>
        <v>Preluders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67" t="s">
        <v>21</v>
      </c>
      <c r="AF33" s="147" t="str">
        <f>D19</f>
        <v>Hobbykicker Nette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51">
        <v>0</v>
      </c>
      <c r="AX33" s="151"/>
      <c r="AY33" s="67" t="s">
        <v>20</v>
      </c>
      <c r="AZ33" s="151">
        <v>2</v>
      </c>
      <c r="BA33" s="151"/>
      <c r="BB33" s="151"/>
      <c r="BC33" s="152"/>
      <c r="BD33" s="16"/>
      <c r="BE33" s="29"/>
      <c r="BF33" s="33">
        <f t="shared" si="0"/>
        <v>0</v>
      </c>
      <c r="BG33" s="33" t="s">
        <v>20</v>
      </c>
      <c r="BH33" s="33">
        <f t="shared" si="1"/>
        <v>3</v>
      </c>
      <c r="BI33" s="29"/>
      <c r="BJ33" s="29"/>
      <c r="BK33" s="34"/>
      <c r="BL33" s="34"/>
      <c r="BM33" s="38" t="str">
        <f>$D$17</f>
        <v>Preluders</v>
      </c>
      <c r="BN33" s="36">
        <f>SUM($BH$26+$BF$33+$BH$36+$BF$39+$BH$47)</f>
        <v>0</v>
      </c>
      <c r="BO33" s="36">
        <f>SUM($AZ$26+$AW$33+$AZ$36+$AW$39+$AZ$47)</f>
        <v>0</v>
      </c>
      <c r="BP33" s="37" t="s">
        <v>20</v>
      </c>
      <c r="BQ33" s="36">
        <f>SUM($AW$26+$AZ$33+$AW$36+$AZ$39+$AW$47)</f>
        <v>10</v>
      </c>
      <c r="BR33" s="36">
        <f>SUM(BO33-BQ33)</f>
        <v>-10</v>
      </c>
      <c r="BS33" s="36"/>
      <c r="BT33" s="29"/>
      <c r="BU33" s="29"/>
      <c r="BV33" s="59"/>
      <c r="BW33" s="59"/>
      <c r="BX33" s="59"/>
      <c r="BY33" s="59"/>
      <c r="BZ33" s="59"/>
      <c r="CA33" s="59"/>
      <c r="CB33" s="59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</row>
    <row r="34" spans="1:142" s="19" customFormat="1" ht="15.75" customHeight="1" thickBot="1">
      <c r="A34" s="4"/>
      <c r="B34" s="181">
        <v>11</v>
      </c>
      <c r="C34" s="182"/>
      <c r="D34" s="182">
        <v>1</v>
      </c>
      <c r="E34" s="182"/>
      <c r="F34" s="182"/>
      <c r="G34" s="182" t="s">
        <v>17</v>
      </c>
      <c r="H34" s="182"/>
      <c r="I34" s="182"/>
      <c r="J34" s="189">
        <f>J33+$U$10*$X$10+$AL$10</f>
        <v>0.49652777777777785</v>
      </c>
      <c r="K34" s="189"/>
      <c r="L34" s="189"/>
      <c r="M34" s="189"/>
      <c r="N34" s="189"/>
      <c r="O34" s="188" t="str">
        <f>D14</f>
        <v>Kirolar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68" t="s">
        <v>21</v>
      </c>
      <c r="AF34" s="188" t="str">
        <f>D18</f>
        <v>Hobbysoccer</v>
      </c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6">
        <v>6</v>
      </c>
      <c r="AX34" s="186"/>
      <c r="AY34" s="68" t="s">
        <v>20</v>
      </c>
      <c r="AZ34" s="186">
        <v>0</v>
      </c>
      <c r="BA34" s="186"/>
      <c r="BB34" s="186"/>
      <c r="BC34" s="187"/>
      <c r="BD34" s="16"/>
      <c r="BE34" s="29"/>
      <c r="BF34" s="33">
        <f t="shared" si="0"/>
        <v>3</v>
      </c>
      <c r="BG34" s="33" t="s">
        <v>20</v>
      </c>
      <c r="BH34" s="33">
        <f t="shared" si="1"/>
        <v>0</v>
      </c>
      <c r="BI34" s="29"/>
      <c r="BJ34" s="24"/>
      <c r="BK34" s="24"/>
      <c r="BL34" s="24"/>
      <c r="BM34" s="32"/>
      <c r="BN34" s="32"/>
      <c r="BO34" s="32"/>
      <c r="BP34" s="32"/>
      <c r="BQ34" s="32"/>
      <c r="BR34" s="32"/>
      <c r="BS34" s="36"/>
      <c r="BT34" s="29"/>
      <c r="BU34" s="29"/>
      <c r="BV34" s="59"/>
      <c r="BW34" s="59"/>
      <c r="BX34" s="59"/>
      <c r="BY34" s="59"/>
      <c r="BZ34" s="59"/>
      <c r="CA34" s="59"/>
      <c r="CB34" s="59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</row>
    <row r="35" spans="1:142" s="19" customFormat="1" ht="15.75" customHeight="1">
      <c r="A35" s="4"/>
      <c r="B35" s="174">
        <v>12</v>
      </c>
      <c r="C35" s="175"/>
      <c r="D35" s="175">
        <v>2</v>
      </c>
      <c r="E35" s="175"/>
      <c r="F35" s="175"/>
      <c r="G35" s="175" t="s">
        <v>23</v>
      </c>
      <c r="H35" s="175"/>
      <c r="I35" s="175"/>
      <c r="J35" s="176">
        <f>J34+$U$10*$X$10+$AL$10</f>
        <v>0.5083333333333334</v>
      </c>
      <c r="K35" s="176"/>
      <c r="L35" s="176"/>
      <c r="M35" s="176"/>
      <c r="N35" s="176"/>
      <c r="O35" s="173" t="str">
        <f>AG14</f>
        <v>Gefromm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66" t="s">
        <v>21</v>
      </c>
      <c r="AF35" s="173" t="str">
        <f>AG18</f>
        <v>VFB Alte Herren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49">
        <v>3</v>
      </c>
      <c r="AX35" s="149"/>
      <c r="AY35" s="66" t="s">
        <v>20</v>
      </c>
      <c r="AZ35" s="149">
        <v>3</v>
      </c>
      <c r="BA35" s="149"/>
      <c r="BB35" s="149"/>
      <c r="BC35" s="150"/>
      <c r="BD35" s="16"/>
      <c r="BE35" s="29"/>
      <c r="BF35" s="33">
        <f t="shared" si="0"/>
        <v>1</v>
      </c>
      <c r="BG35" s="33" t="s">
        <v>20</v>
      </c>
      <c r="BH35" s="33">
        <f t="shared" si="1"/>
        <v>1</v>
      </c>
      <c r="BI35" s="29"/>
      <c r="BJ35" s="29"/>
      <c r="BK35" s="34"/>
      <c r="BL35" s="34"/>
      <c r="BM35" s="38" t="str">
        <f>$AG$14</f>
        <v>Gefromm</v>
      </c>
      <c r="BN35" s="36">
        <f>SUM($BF$25+$BF$30+$BF$35+$BH$40)</f>
        <v>10</v>
      </c>
      <c r="BO35" s="36">
        <f>SUM($AW$25+$AW$30+$AW$35+$AZ$40)</f>
        <v>17</v>
      </c>
      <c r="BP35" s="37" t="s">
        <v>20</v>
      </c>
      <c r="BQ35" s="36">
        <f>SUM($AZ$25+$AZ$30+$AZ$35+$AW$40)</f>
        <v>3</v>
      </c>
      <c r="BR35" s="36">
        <f>SUM(BO35-BQ35)</f>
        <v>14</v>
      </c>
      <c r="BS35" s="36"/>
      <c r="BT35" s="29"/>
      <c r="BU35" s="29"/>
      <c r="BV35" s="59"/>
      <c r="BW35" s="59"/>
      <c r="BX35" s="59"/>
      <c r="BY35" s="59"/>
      <c r="BZ35" s="59"/>
      <c r="CA35" s="59"/>
      <c r="CB35" s="59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</row>
    <row r="36" spans="1:142" s="19" customFormat="1" ht="15.75" customHeight="1" thickBot="1">
      <c r="A36" s="4"/>
      <c r="B36" s="178">
        <v>13</v>
      </c>
      <c r="C36" s="179"/>
      <c r="D36" s="179">
        <v>1</v>
      </c>
      <c r="E36" s="179"/>
      <c r="F36" s="179"/>
      <c r="G36" s="179" t="s">
        <v>17</v>
      </c>
      <c r="H36" s="179"/>
      <c r="I36" s="179"/>
      <c r="J36" s="148">
        <f>J35</f>
        <v>0.5083333333333334</v>
      </c>
      <c r="K36" s="148"/>
      <c r="L36" s="148"/>
      <c r="M36" s="148"/>
      <c r="N36" s="148"/>
      <c r="O36" s="147" t="str">
        <f>D15</f>
        <v>Halunken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67" t="s">
        <v>21</v>
      </c>
      <c r="AF36" s="147" t="str">
        <f>D17</f>
        <v>Preluders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51">
        <v>2</v>
      </c>
      <c r="AX36" s="151"/>
      <c r="AY36" s="67" t="s">
        <v>20</v>
      </c>
      <c r="AZ36" s="151">
        <v>0</v>
      </c>
      <c r="BA36" s="151"/>
      <c r="BB36" s="151"/>
      <c r="BC36" s="152"/>
      <c r="BD36" s="16"/>
      <c r="BE36" s="29"/>
      <c r="BF36" s="33">
        <f t="shared" si="0"/>
        <v>3</v>
      </c>
      <c r="BG36" s="33" t="s">
        <v>20</v>
      </c>
      <c r="BH36" s="33">
        <f t="shared" si="1"/>
        <v>0</v>
      </c>
      <c r="BI36" s="29"/>
      <c r="BJ36" s="29"/>
      <c r="BK36" s="34"/>
      <c r="BL36" s="34"/>
      <c r="BM36" s="38" t="str">
        <f>$AG$15</f>
        <v>TSV Altena</v>
      </c>
      <c r="BN36" s="36">
        <f>SUM($BH$25+$BF$32+$BF$37+$BF$46)</f>
        <v>9</v>
      </c>
      <c r="BO36" s="36">
        <f>SUM($AZ$25+$AW$32+$AW$37+$AW$46)</f>
        <v>11</v>
      </c>
      <c r="BP36" s="37" t="s">
        <v>20</v>
      </c>
      <c r="BQ36" s="36">
        <f>SUM($AW$25+$AZ$32+$AZ$37+$AZ$46)</f>
        <v>2</v>
      </c>
      <c r="BR36" s="36">
        <f>SUM(BO36-BQ36)</f>
        <v>9</v>
      </c>
      <c r="BS36" s="36"/>
      <c r="BT36" s="29"/>
      <c r="BU36" s="29"/>
      <c r="BV36" s="59"/>
      <c r="BW36" s="59"/>
      <c r="BX36" s="59"/>
      <c r="BY36" s="59"/>
      <c r="BZ36" s="59"/>
      <c r="CA36" s="59"/>
      <c r="CB36" s="59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</row>
    <row r="37" spans="1:142" s="19" customFormat="1" ht="15.75" customHeight="1">
      <c r="A37" s="4"/>
      <c r="B37" s="174">
        <v>14</v>
      </c>
      <c r="C37" s="175"/>
      <c r="D37" s="175">
        <v>2</v>
      </c>
      <c r="E37" s="175"/>
      <c r="F37" s="175"/>
      <c r="G37" s="175" t="s">
        <v>23</v>
      </c>
      <c r="H37" s="175"/>
      <c r="I37" s="175"/>
      <c r="J37" s="176">
        <f aca="true" t="shared" si="2" ref="J37:J47">J36+$U$10*$X$10+$AL$10</f>
        <v>0.5201388888888889</v>
      </c>
      <c r="K37" s="176"/>
      <c r="L37" s="176"/>
      <c r="M37" s="176"/>
      <c r="N37" s="176"/>
      <c r="O37" s="173" t="str">
        <f>AG15</f>
        <v>TSV Altena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66" t="s">
        <v>21</v>
      </c>
      <c r="AF37" s="173" t="str">
        <f>AG17</f>
        <v>BVB Fans Sundern</v>
      </c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49">
        <v>6</v>
      </c>
      <c r="AX37" s="149"/>
      <c r="AY37" s="66" t="s">
        <v>20</v>
      </c>
      <c r="AZ37" s="149">
        <v>0</v>
      </c>
      <c r="BA37" s="149"/>
      <c r="BB37" s="149"/>
      <c r="BC37" s="150"/>
      <c r="BD37" s="16"/>
      <c r="BE37" s="29"/>
      <c r="BF37" s="33">
        <f t="shared" si="0"/>
        <v>3</v>
      </c>
      <c r="BG37" s="33" t="s">
        <v>20</v>
      </c>
      <c r="BH37" s="33">
        <f t="shared" si="1"/>
        <v>0</v>
      </c>
      <c r="BI37" s="29"/>
      <c r="BJ37" s="29"/>
      <c r="BK37" s="34"/>
      <c r="BL37" s="34"/>
      <c r="BM37" s="38" t="str">
        <f>$AG$18</f>
        <v>VFB Alte Herren</v>
      </c>
      <c r="BN37" s="36">
        <f>SUM($BH$32+$BH$35+$BH$43+$BF$48)</f>
        <v>7</v>
      </c>
      <c r="BO37" s="36">
        <f>SUM($AZ$32+$AZ$35+$AZ$43+$AW$48)</f>
        <v>13</v>
      </c>
      <c r="BP37" s="37" t="s">
        <v>20</v>
      </c>
      <c r="BQ37" s="36">
        <f>SUM($AW$32+$AW$35+$AW$43+$AZ$48)</f>
        <v>7</v>
      </c>
      <c r="BR37" s="36">
        <f>SUM(BO37-BQ37)</f>
        <v>6</v>
      </c>
      <c r="BS37" s="36"/>
      <c r="BT37" s="29"/>
      <c r="BU37" s="29"/>
      <c r="BV37" s="59"/>
      <c r="BW37" s="59"/>
      <c r="BX37" s="59"/>
      <c r="BY37" s="59"/>
      <c r="BZ37" s="59"/>
      <c r="CA37" s="59"/>
      <c r="CB37" s="59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</row>
    <row r="38" spans="1:142" s="19" customFormat="1" ht="15.75" customHeight="1" thickBot="1">
      <c r="A38" s="4"/>
      <c r="B38" s="178">
        <v>15</v>
      </c>
      <c r="C38" s="179"/>
      <c r="D38" s="179">
        <v>1</v>
      </c>
      <c r="E38" s="179"/>
      <c r="F38" s="179"/>
      <c r="G38" s="179" t="s">
        <v>17</v>
      </c>
      <c r="H38" s="179"/>
      <c r="I38" s="179"/>
      <c r="J38" s="148">
        <f>J37</f>
        <v>0.5201388888888889</v>
      </c>
      <c r="K38" s="148"/>
      <c r="L38" s="148"/>
      <c r="M38" s="148"/>
      <c r="N38" s="148"/>
      <c r="O38" s="147" t="str">
        <f>D19</f>
        <v>Hobbykicker Nette</v>
      </c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67" t="s">
        <v>21</v>
      </c>
      <c r="AF38" s="147" t="str">
        <f>D16</f>
        <v>08/15 Neuenrade</v>
      </c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51">
        <v>0</v>
      </c>
      <c r="AX38" s="151"/>
      <c r="AY38" s="67" t="s">
        <v>20</v>
      </c>
      <c r="AZ38" s="151">
        <v>1</v>
      </c>
      <c r="BA38" s="151"/>
      <c r="BB38" s="151"/>
      <c r="BC38" s="152"/>
      <c r="BD38" s="16"/>
      <c r="BE38" s="29"/>
      <c r="BF38" s="33">
        <f t="shared" si="0"/>
        <v>0</v>
      </c>
      <c r="BG38" s="33" t="s">
        <v>20</v>
      </c>
      <c r="BH38" s="33">
        <f t="shared" si="1"/>
        <v>3</v>
      </c>
      <c r="BI38" s="29"/>
      <c r="BJ38" s="29"/>
      <c r="BK38" s="34"/>
      <c r="BL38" s="34"/>
      <c r="BM38" s="35" t="str">
        <f>$AG$16</f>
        <v>VFB Handballer</v>
      </c>
      <c r="BN38" s="36">
        <f>SUM($BF$27+$BH$30+$BF$43+$BH$46)</f>
        <v>3</v>
      </c>
      <c r="BO38" s="36">
        <f>SUM($AW$27+$AZ$30+$AW$43+$AZ$46)</f>
        <v>2</v>
      </c>
      <c r="BP38" s="37" t="s">
        <v>20</v>
      </c>
      <c r="BQ38" s="36">
        <f>SUM($AZ$27+$AW$30+$AZ$43+$AW$46)</f>
        <v>9</v>
      </c>
      <c r="BR38" s="36">
        <f>SUM(BO38-BQ38)</f>
        <v>-7</v>
      </c>
      <c r="BS38" s="36"/>
      <c r="BT38" s="29"/>
      <c r="BU38" s="29"/>
      <c r="BV38" s="59"/>
      <c r="BW38" s="59"/>
      <c r="BX38" s="59"/>
      <c r="BY38" s="59"/>
      <c r="BZ38" s="59"/>
      <c r="CA38" s="59"/>
      <c r="CB38" s="59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</row>
    <row r="39" spans="1:142" s="19" customFormat="1" ht="15.75" customHeight="1">
      <c r="A39" s="4"/>
      <c r="B39" s="174">
        <v>16</v>
      </c>
      <c r="C39" s="175"/>
      <c r="D39" s="175">
        <v>2</v>
      </c>
      <c r="E39" s="175"/>
      <c r="F39" s="175"/>
      <c r="G39" s="175" t="s">
        <v>17</v>
      </c>
      <c r="H39" s="175"/>
      <c r="I39" s="175"/>
      <c r="J39" s="176">
        <f t="shared" si="2"/>
        <v>0.5319444444444444</v>
      </c>
      <c r="K39" s="176"/>
      <c r="L39" s="176"/>
      <c r="M39" s="176"/>
      <c r="N39" s="176"/>
      <c r="O39" s="173" t="str">
        <f>D17</f>
        <v>Preluders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66" t="s">
        <v>21</v>
      </c>
      <c r="AF39" s="173" t="str">
        <f>D14</f>
        <v>Kirolar</v>
      </c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49">
        <v>0</v>
      </c>
      <c r="AX39" s="149"/>
      <c r="AY39" s="66" t="s">
        <v>20</v>
      </c>
      <c r="AZ39" s="149">
        <v>2</v>
      </c>
      <c r="BA39" s="149"/>
      <c r="BB39" s="149"/>
      <c r="BC39" s="150"/>
      <c r="BD39" s="16"/>
      <c r="BE39" s="29"/>
      <c r="BF39" s="33">
        <f t="shared" si="0"/>
        <v>0</v>
      </c>
      <c r="BG39" s="33" t="s">
        <v>20</v>
      </c>
      <c r="BH39" s="33">
        <f t="shared" si="1"/>
        <v>3</v>
      </c>
      <c r="BI39" s="29"/>
      <c r="BJ39" s="29"/>
      <c r="BK39" s="29"/>
      <c r="BL39" s="29"/>
      <c r="BM39" s="38" t="str">
        <f>$AG$17</f>
        <v>BVB Fans Sundern</v>
      </c>
      <c r="BN39" s="36">
        <f>SUM($BH$27+$BH$37+$BF$40+$BH$48)</f>
        <v>0</v>
      </c>
      <c r="BO39" s="36">
        <f>SUM($AZ$27+$AZ$37+$AW$40+$AZ$48)</f>
        <v>1</v>
      </c>
      <c r="BP39" s="37" t="s">
        <v>20</v>
      </c>
      <c r="BQ39" s="36">
        <f>SUM($AW$27+$AW$37+$AZ$40+$AW$48)</f>
        <v>23</v>
      </c>
      <c r="BR39" s="36">
        <f>SUM(BO39-BQ39)</f>
        <v>-22</v>
      </c>
      <c r="BS39" s="29"/>
      <c r="BT39" s="29"/>
      <c r="BU39" s="29"/>
      <c r="BV39" s="59"/>
      <c r="BW39" s="59"/>
      <c r="BX39" s="59"/>
      <c r="BY39" s="59"/>
      <c r="BZ39" s="59"/>
      <c r="CA39" s="59"/>
      <c r="CB39" s="59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</row>
    <row r="40" spans="1:142" s="19" customFormat="1" ht="15.75" customHeight="1" thickBot="1">
      <c r="A40" s="4"/>
      <c r="B40" s="178">
        <v>17</v>
      </c>
      <c r="C40" s="179"/>
      <c r="D40" s="179">
        <v>1</v>
      </c>
      <c r="E40" s="179"/>
      <c r="F40" s="179"/>
      <c r="G40" s="179" t="s">
        <v>23</v>
      </c>
      <c r="H40" s="179"/>
      <c r="I40" s="179"/>
      <c r="J40" s="148">
        <f>J39</f>
        <v>0.5319444444444444</v>
      </c>
      <c r="K40" s="148"/>
      <c r="L40" s="148"/>
      <c r="M40" s="148"/>
      <c r="N40" s="148"/>
      <c r="O40" s="147" t="str">
        <f>AG17</f>
        <v>BVB Fans Sundern</v>
      </c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67" t="s">
        <v>21</v>
      </c>
      <c r="AF40" s="147" t="str">
        <f>AG14</f>
        <v>Gefromm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51">
        <v>0</v>
      </c>
      <c r="AX40" s="151"/>
      <c r="AY40" s="67" t="s">
        <v>20</v>
      </c>
      <c r="AZ40" s="151">
        <v>8</v>
      </c>
      <c r="BA40" s="151"/>
      <c r="BB40" s="151"/>
      <c r="BC40" s="152"/>
      <c r="BD40" s="16"/>
      <c r="BE40" s="29"/>
      <c r="BF40" s="33">
        <f aca="true" t="shared" si="3" ref="BF40:BF48">IF(ISBLANK(AW40),"0",IF(AW40&gt;AZ40,3,IF(AW40=AZ40,1,0)))</f>
        <v>0</v>
      </c>
      <c r="BG40" s="33" t="s">
        <v>20</v>
      </c>
      <c r="BH40" s="33">
        <f aca="true" t="shared" si="4" ref="BH40:BH48">IF(ISBLANK(AZ40),"0",IF(AZ40&gt;AW40,3,IF(AZ40=AW40,1,0)))</f>
        <v>3</v>
      </c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59"/>
      <c r="BW40" s="59"/>
      <c r="BX40" s="59"/>
      <c r="BY40" s="59"/>
      <c r="BZ40" s="59"/>
      <c r="CA40" s="59"/>
      <c r="CB40" s="59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</row>
    <row r="41" spans="1:142" s="19" customFormat="1" ht="15.75" customHeight="1">
      <c r="A41" s="4"/>
      <c r="B41" s="174">
        <v>18</v>
      </c>
      <c r="C41" s="175"/>
      <c r="D41" s="175">
        <v>2</v>
      </c>
      <c r="E41" s="175"/>
      <c r="F41" s="175"/>
      <c r="G41" s="175" t="s">
        <v>17</v>
      </c>
      <c r="H41" s="175"/>
      <c r="I41" s="175"/>
      <c r="J41" s="176">
        <f t="shared" si="2"/>
        <v>0.54375</v>
      </c>
      <c r="K41" s="176"/>
      <c r="L41" s="176"/>
      <c r="M41" s="176"/>
      <c r="N41" s="176"/>
      <c r="O41" s="173" t="str">
        <f>D19</f>
        <v>Hobbykicker Nette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66" t="s">
        <v>21</v>
      </c>
      <c r="AF41" s="173" t="str">
        <f>D15</f>
        <v>Halunken</v>
      </c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49">
        <v>0</v>
      </c>
      <c r="AX41" s="149"/>
      <c r="AY41" s="66" t="s">
        <v>20</v>
      </c>
      <c r="AZ41" s="149">
        <v>1</v>
      </c>
      <c r="BA41" s="149"/>
      <c r="BB41" s="149"/>
      <c r="BC41" s="150"/>
      <c r="BD41" s="16"/>
      <c r="BE41" s="29"/>
      <c r="BF41" s="33">
        <f t="shared" si="3"/>
        <v>0</v>
      </c>
      <c r="BG41" s="33" t="s">
        <v>20</v>
      </c>
      <c r="BH41" s="33">
        <f t="shared" si="4"/>
        <v>3</v>
      </c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59"/>
      <c r="BW41" s="59"/>
      <c r="BX41" s="59"/>
      <c r="BY41" s="59"/>
      <c r="BZ41" s="59"/>
      <c r="CA41" s="59"/>
      <c r="CB41" s="59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</row>
    <row r="42" spans="1:142" s="19" customFormat="1" ht="15.75" customHeight="1" thickBot="1">
      <c r="A42" s="4"/>
      <c r="B42" s="178">
        <v>19</v>
      </c>
      <c r="C42" s="179"/>
      <c r="D42" s="179">
        <v>1</v>
      </c>
      <c r="E42" s="179"/>
      <c r="F42" s="179"/>
      <c r="G42" s="179" t="s">
        <v>17</v>
      </c>
      <c r="H42" s="179"/>
      <c r="I42" s="179"/>
      <c r="J42" s="148">
        <f>J41</f>
        <v>0.54375</v>
      </c>
      <c r="K42" s="148"/>
      <c r="L42" s="148"/>
      <c r="M42" s="148"/>
      <c r="N42" s="148"/>
      <c r="O42" s="147" t="str">
        <f>D16</f>
        <v>08/15 Neuenrade</v>
      </c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67" t="s">
        <v>21</v>
      </c>
      <c r="AF42" s="147" t="str">
        <f>D18</f>
        <v>Hobbysoccer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51">
        <v>3</v>
      </c>
      <c r="AX42" s="151"/>
      <c r="AY42" s="67" t="s">
        <v>20</v>
      </c>
      <c r="AZ42" s="151">
        <v>0</v>
      </c>
      <c r="BA42" s="151"/>
      <c r="BB42" s="151"/>
      <c r="BC42" s="152"/>
      <c r="BD42" s="16"/>
      <c r="BE42" s="29"/>
      <c r="BF42" s="33">
        <f t="shared" si="3"/>
        <v>3</v>
      </c>
      <c r="BG42" s="33" t="s">
        <v>20</v>
      </c>
      <c r="BH42" s="33">
        <f t="shared" si="4"/>
        <v>0</v>
      </c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59"/>
      <c r="BW42" s="59"/>
      <c r="BX42" s="59"/>
      <c r="BY42" s="59"/>
      <c r="BZ42" s="59"/>
      <c r="CA42" s="59"/>
      <c r="CB42" s="59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</row>
    <row r="43" spans="1:142" s="19" customFormat="1" ht="15.75" customHeight="1">
      <c r="A43" s="4"/>
      <c r="B43" s="174">
        <v>20</v>
      </c>
      <c r="C43" s="175"/>
      <c r="D43" s="175">
        <v>2</v>
      </c>
      <c r="E43" s="175"/>
      <c r="F43" s="175"/>
      <c r="G43" s="175" t="s">
        <v>23</v>
      </c>
      <c r="H43" s="175"/>
      <c r="I43" s="175"/>
      <c r="J43" s="176">
        <f t="shared" si="2"/>
        <v>0.5555555555555555</v>
      </c>
      <c r="K43" s="176"/>
      <c r="L43" s="176"/>
      <c r="M43" s="176"/>
      <c r="N43" s="176"/>
      <c r="O43" s="173" t="str">
        <f>AG16</f>
        <v>VFB Handballer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66" t="s">
        <v>21</v>
      </c>
      <c r="AF43" s="173" t="str">
        <f>AG18</f>
        <v>VFB Alte Herren</v>
      </c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49">
        <v>0</v>
      </c>
      <c r="AX43" s="149"/>
      <c r="AY43" s="66" t="s">
        <v>20</v>
      </c>
      <c r="AZ43" s="149">
        <v>3</v>
      </c>
      <c r="BA43" s="149"/>
      <c r="BB43" s="149"/>
      <c r="BC43" s="150"/>
      <c r="BD43" s="16"/>
      <c r="BE43" s="29"/>
      <c r="BF43" s="33">
        <f t="shared" si="3"/>
        <v>0</v>
      </c>
      <c r="BG43" s="33" t="s">
        <v>20</v>
      </c>
      <c r="BH43" s="33">
        <f t="shared" si="4"/>
        <v>3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59"/>
      <c r="BW43" s="59"/>
      <c r="BX43" s="59"/>
      <c r="BY43" s="59"/>
      <c r="BZ43" s="59"/>
      <c r="CA43" s="59"/>
      <c r="CB43" s="59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</row>
    <row r="44" spans="1:142" s="19" customFormat="1" ht="15.75" customHeight="1" thickBot="1">
      <c r="A44" s="4"/>
      <c r="B44" s="178">
        <v>21</v>
      </c>
      <c r="C44" s="179"/>
      <c r="D44" s="179">
        <v>1</v>
      </c>
      <c r="E44" s="179"/>
      <c r="F44" s="179"/>
      <c r="G44" s="179" t="s">
        <v>17</v>
      </c>
      <c r="H44" s="179"/>
      <c r="I44" s="179"/>
      <c r="J44" s="148">
        <f>J43</f>
        <v>0.5555555555555555</v>
      </c>
      <c r="K44" s="148"/>
      <c r="L44" s="148"/>
      <c r="M44" s="148"/>
      <c r="N44" s="148"/>
      <c r="O44" s="147" t="str">
        <f>D19</f>
        <v>Hobbykicker Nette</v>
      </c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67" t="s">
        <v>21</v>
      </c>
      <c r="AF44" s="147" t="str">
        <f>D14</f>
        <v>Kirolar</v>
      </c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51">
        <v>1</v>
      </c>
      <c r="AX44" s="151"/>
      <c r="AY44" s="67" t="s">
        <v>20</v>
      </c>
      <c r="AZ44" s="151">
        <v>2</v>
      </c>
      <c r="BA44" s="151"/>
      <c r="BB44" s="151"/>
      <c r="BC44" s="152"/>
      <c r="BD44" s="16"/>
      <c r="BE44" s="29"/>
      <c r="BF44" s="33">
        <f t="shared" si="3"/>
        <v>0</v>
      </c>
      <c r="BG44" s="33" t="s">
        <v>20</v>
      </c>
      <c r="BH44" s="33">
        <f t="shared" si="4"/>
        <v>3</v>
      </c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59"/>
      <c r="BW44" s="59"/>
      <c r="BX44" s="59"/>
      <c r="BY44" s="59"/>
      <c r="BZ44" s="59"/>
      <c r="CA44" s="59"/>
      <c r="CB44" s="59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</row>
    <row r="45" spans="1:142" s="19" customFormat="1" ht="15.75" customHeight="1">
      <c r="A45" s="4"/>
      <c r="B45" s="174">
        <v>22</v>
      </c>
      <c r="C45" s="175"/>
      <c r="D45" s="175">
        <v>2</v>
      </c>
      <c r="E45" s="175"/>
      <c r="F45" s="175"/>
      <c r="G45" s="175" t="s">
        <v>17</v>
      </c>
      <c r="H45" s="175"/>
      <c r="I45" s="175"/>
      <c r="J45" s="176">
        <f t="shared" si="2"/>
        <v>0.567361111111111</v>
      </c>
      <c r="K45" s="176"/>
      <c r="L45" s="176"/>
      <c r="M45" s="176"/>
      <c r="N45" s="176"/>
      <c r="O45" s="173" t="str">
        <f>D15</f>
        <v>Halunken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66" t="s">
        <v>21</v>
      </c>
      <c r="AF45" s="173" t="str">
        <f>D16</f>
        <v>08/15 Neuenrade</v>
      </c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49">
        <v>3</v>
      </c>
      <c r="AX45" s="149"/>
      <c r="AY45" s="66" t="s">
        <v>20</v>
      </c>
      <c r="AZ45" s="149">
        <v>2</v>
      </c>
      <c r="BA45" s="149"/>
      <c r="BB45" s="149"/>
      <c r="BC45" s="150"/>
      <c r="BD45" s="16"/>
      <c r="BE45" s="29"/>
      <c r="BF45" s="33">
        <f t="shared" si="3"/>
        <v>3</v>
      </c>
      <c r="BG45" s="33" t="s">
        <v>20</v>
      </c>
      <c r="BH45" s="33">
        <f t="shared" si="4"/>
        <v>0</v>
      </c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59"/>
      <c r="BW45" s="59"/>
      <c r="BX45" s="59"/>
      <c r="BY45" s="59"/>
      <c r="BZ45" s="59"/>
      <c r="CA45" s="59"/>
      <c r="CB45" s="59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</row>
    <row r="46" spans="1:142" s="19" customFormat="1" ht="15.75" customHeight="1" thickBot="1">
      <c r="A46" s="4"/>
      <c r="B46" s="178">
        <v>23</v>
      </c>
      <c r="C46" s="179"/>
      <c r="D46" s="179">
        <v>1</v>
      </c>
      <c r="E46" s="179"/>
      <c r="F46" s="179"/>
      <c r="G46" s="179" t="s">
        <v>23</v>
      </c>
      <c r="H46" s="179"/>
      <c r="I46" s="179"/>
      <c r="J46" s="148">
        <f>J45</f>
        <v>0.567361111111111</v>
      </c>
      <c r="K46" s="148"/>
      <c r="L46" s="148"/>
      <c r="M46" s="148"/>
      <c r="N46" s="148"/>
      <c r="O46" s="147" t="str">
        <f>AG15</f>
        <v>TSV Altena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67" t="s">
        <v>21</v>
      </c>
      <c r="AF46" s="147" t="str">
        <f>AG16</f>
        <v>VFB Handballer</v>
      </c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51">
        <v>2</v>
      </c>
      <c r="AX46" s="151"/>
      <c r="AY46" s="67" t="s">
        <v>20</v>
      </c>
      <c r="AZ46" s="151">
        <v>0</v>
      </c>
      <c r="BA46" s="151"/>
      <c r="BB46" s="151"/>
      <c r="BC46" s="152"/>
      <c r="BD46" s="16"/>
      <c r="BE46" s="29"/>
      <c r="BF46" s="33">
        <f t="shared" si="3"/>
        <v>3</v>
      </c>
      <c r="BG46" s="33" t="s">
        <v>20</v>
      </c>
      <c r="BH46" s="33">
        <f t="shared" si="4"/>
        <v>0</v>
      </c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59"/>
      <c r="BW46" s="59"/>
      <c r="BX46" s="59"/>
      <c r="BY46" s="59"/>
      <c r="BZ46" s="59"/>
      <c r="CA46" s="59"/>
      <c r="CB46" s="59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</row>
    <row r="47" spans="1:142" s="19" customFormat="1" ht="15.75" customHeight="1">
      <c r="A47" s="4"/>
      <c r="B47" s="174">
        <v>24</v>
      </c>
      <c r="C47" s="175"/>
      <c r="D47" s="175">
        <v>2</v>
      </c>
      <c r="E47" s="175"/>
      <c r="F47" s="175"/>
      <c r="G47" s="175" t="s">
        <v>17</v>
      </c>
      <c r="H47" s="175"/>
      <c r="I47" s="175"/>
      <c r="J47" s="176">
        <f t="shared" si="2"/>
        <v>0.5791666666666665</v>
      </c>
      <c r="K47" s="176"/>
      <c r="L47" s="176"/>
      <c r="M47" s="176"/>
      <c r="N47" s="176"/>
      <c r="O47" s="173" t="str">
        <f>D18</f>
        <v>Hobbysoccer</v>
      </c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66" t="s">
        <v>21</v>
      </c>
      <c r="AF47" s="173" t="str">
        <f>D17</f>
        <v>Preluders</v>
      </c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49">
        <v>2</v>
      </c>
      <c r="AX47" s="149"/>
      <c r="AY47" s="66" t="s">
        <v>20</v>
      </c>
      <c r="AZ47" s="149">
        <v>0</v>
      </c>
      <c r="BA47" s="149"/>
      <c r="BB47" s="149"/>
      <c r="BC47" s="150"/>
      <c r="BD47" s="16"/>
      <c r="BE47" s="29"/>
      <c r="BF47" s="33">
        <f t="shared" si="3"/>
        <v>3</v>
      </c>
      <c r="BG47" s="33" t="s">
        <v>20</v>
      </c>
      <c r="BH47" s="33">
        <f t="shared" si="4"/>
        <v>0</v>
      </c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59"/>
      <c r="BW47" s="59"/>
      <c r="BX47" s="59"/>
      <c r="BY47" s="59"/>
      <c r="BZ47" s="59"/>
      <c r="CA47" s="59"/>
      <c r="CB47" s="59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</row>
    <row r="48" spans="2:60" ht="15.75" customHeight="1" thickBot="1">
      <c r="B48" s="178">
        <v>25</v>
      </c>
      <c r="C48" s="179"/>
      <c r="D48" s="179">
        <v>1</v>
      </c>
      <c r="E48" s="179"/>
      <c r="F48" s="179"/>
      <c r="G48" s="179" t="s">
        <v>23</v>
      </c>
      <c r="H48" s="179"/>
      <c r="I48" s="179"/>
      <c r="J48" s="148">
        <f>J47</f>
        <v>0.5791666666666665</v>
      </c>
      <c r="K48" s="148"/>
      <c r="L48" s="148"/>
      <c r="M48" s="148"/>
      <c r="N48" s="148"/>
      <c r="O48" s="147" t="str">
        <f>AG18</f>
        <v>VFB Alte Herren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67" t="s">
        <v>21</v>
      </c>
      <c r="AF48" s="147" t="str">
        <f>AG17</f>
        <v>BVB Fans Sundern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51">
        <v>7</v>
      </c>
      <c r="AX48" s="151"/>
      <c r="AY48" s="67" t="s">
        <v>20</v>
      </c>
      <c r="AZ48" s="151">
        <v>1</v>
      </c>
      <c r="BA48" s="151"/>
      <c r="BB48" s="151"/>
      <c r="BC48" s="152"/>
      <c r="BD48" s="17"/>
      <c r="BF48" s="33">
        <f t="shared" si="3"/>
        <v>3</v>
      </c>
      <c r="BG48" s="33" t="s">
        <v>20</v>
      </c>
      <c r="BH48" s="33">
        <f t="shared" si="4"/>
        <v>0</v>
      </c>
    </row>
    <row r="49" spans="2:60" ht="18" customHeight="1">
      <c r="B49" s="43"/>
      <c r="C49" s="43"/>
      <c r="D49" s="43"/>
      <c r="E49" s="43"/>
      <c r="F49" s="43"/>
      <c r="G49" s="43"/>
      <c r="H49" s="43"/>
      <c r="I49" s="43"/>
      <c r="J49" s="44"/>
      <c r="K49" s="44"/>
      <c r="L49" s="44"/>
      <c r="M49" s="44"/>
      <c r="N49" s="44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2"/>
      <c r="AX49" s="42"/>
      <c r="AY49" s="42"/>
      <c r="AZ49" s="42"/>
      <c r="BA49" s="42"/>
      <c r="BB49" s="42"/>
      <c r="BC49" s="42"/>
      <c r="BD49" s="17"/>
      <c r="BF49" s="33"/>
      <c r="BG49" s="33"/>
      <c r="BH49" s="33"/>
    </row>
    <row r="50" spans="2:60" ht="19.5" customHeight="1">
      <c r="B50" s="43"/>
      <c r="C50" s="43"/>
      <c r="D50" s="43"/>
      <c r="E50" s="43"/>
      <c r="F50" s="43"/>
      <c r="G50" s="43"/>
      <c r="H50" s="43"/>
      <c r="I50" s="43"/>
      <c r="J50" s="44"/>
      <c r="K50" s="44"/>
      <c r="L50" s="44"/>
      <c r="M50" s="44"/>
      <c r="N50" s="44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/>
      <c r="AX50" s="42"/>
      <c r="AY50" s="42"/>
      <c r="AZ50" s="42"/>
      <c r="BA50" s="42"/>
      <c r="BB50" s="42"/>
      <c r="BC50" s="42"/>
      <c r="BD50" s="17"/>
      <c r="BF50" s="33"/>
      <c r="BG50" s="33"/>
      <c r="BH50" s="33"/>
    </row>
    <row r="51" spans="2:60" ht="33">
      <c r="B51" s="90" t="str">
        <f>$A$2</f>
        <v>Vereinsname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17"/>
      <c r="BF51" s="33"/>
      <c r="BG51" s="33"/>
      <c r="BH51" s="33"/>
    </row>
    <row r="52" ht="5.25" customHeight="1"/>
    <row r="53" spans="2:56" ht="12.75">
      <c r="B53" s="1" t="s">
        <v>28</v>
      </c>
      <c r="BD53" s="18"/>
    </row>
    <row r="54" ht="6" customHeight="1" thickBot="1">
      <c r="BD54" s="18"/>
    </row>
    <row r="55" spans="2:142" s="8" customFormat="1" ht="13.5" customHeight="1" thickBot="1">
      <c r="B55" s="183" t="s">
        <v>13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183" t="s">
        <v>25</v>
      </c>
      <c r="Q55" s="184"/>
      <c r="R55" s="185"/>
      <c r="S55" s="183" t="s">
        <v>26</v>
      </c>
      <c r="T55" s="184"/>
      <c r="U55" s="184"/>
      <c r="V55" s="184"/>
      <c r="W55" s="185"/>
      <c r="X55" s="183" t="s">
        <v>27</v>
      </c>
      <c r="Y55" s="184"/>
      <c r="Z55" s="185"/>
      <c r="AA55" s="9"/>
      <c r="AB55" s="9"/>
      <c r="AC55" s="9"/>
      <c r="AD55" s="9"/>
      <c r="AE55" s="183" t="s">
        <v>14</v>
      </c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5"/>
      <c r="AS55" s="183" t="s">
        <v>25</v>
      </c>
      <c r="AT55" s="184"/>
      <c r="AU55" s="185"/>
      <c r="AV55" s="183" t="s">
        <v>26</v>
      </c>
      <c r="AW55" s="184"/>
      <c r="AX55" s="184"/>
      <c r="AY55" s="184"/>
      <c r="AZ55" s="185"/>
      <c r="BA55" s="183" t="s">
        <v>27</v>
      </c>
      <c r="BB55" s="184"/>
      <c r="BC55" s="185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60"/>
      <c r="BW55" s="60"/>
      <c r="BX55" s="60"/>
      <c r="BY55" s="60"/>
      <c r="BZ55" s="60"/>
      <c r="CA55" s="60"/>
      <c r="CB55" s="6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</row>
    <row r="56" spans="2:56" ht="12.75">
      <c r="B56" s="210" t="s">
        <v>8</v>
      </c>
      <c r="C56" s="211"/>
      <c r="D56" s="221" t="str">
        <f aca="true" t="shared" si="5" ref="D56:D61">IF(ISBLANK($AZ$24),"",BM28)</f>
        <v>08/15 Neuenrade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3"/>
      <c r="P56" s="224">
        <f aca="true" t="shared" si="6" ref="P56:P61">IF(ISBLANK($AZ$24),"",BN28)</f>
        <v>12</v>
      </c>
      <c r="Q56" s="225"/>
      <c r="R56" s="226"/>
      <c r="S56" s="211">
        <f aca="true" t="shared" si="7" ref="S56:S61">IF(ISBLANK($AZ$24),"",BO28)</f>
        <v>10</v>
      </c>
      <c r="T56" s="211"/>
      <c r="U56" s="10" t="s">
        <v>20</v>
      </c>
      <c r="V56" s="211">
        <f aca="true" t="shared" si="8" ref="V56:V61">IF(ISBLANK($AZ$24),"",BQ28)</f>
        <v>4</v>
      </c>
      <c r="W56" s="211"/>
      <c r="X56" s="207">
        <f aca="true" t="shared" si="9" ref="X56:X61">IF(ISBLANK($AZ$24),"",BR28)</f>
        <v>6</v>
      </c>
      <c r="Y56" s="208"/>
      <c r="Z56" s="209"/>
      <c r="AA56" s="4"/>
      <c r="AB56" s="4"/>
      <c r="AC56" s="4"/>
      <c r="AD56" s="4"/>
      <c r="AE56" s="203" t="s">
        <v>8</v>
      </c>
      <c r="AF56" s="196"/>
      <c r="AG56" s="204" t="str">
        <f>IF(ISBLANK($AZ$25),"",BM35)</f>
        <v>Gefromm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193">
        <f>IF(ISBLANK($AZ$25),"",BN35)</f>
        <v>10</v>
      </c>
      <c r="AT56" s="194"/>
      <c r="AU56" s="195"/>
      <c r="AV56" s="196">
        <f>IF(ISBLANK($AZ$25),"",BO35)</f>
        <v>17</v>
      </c>
      <c r="AW56" s="196"/>
      <c r="AX56" s="11" t="s">
        <v>20</v>
      </c>
      <c r="AY56" s="196">
        <f>IF(ISBLANK($AZ$25),"",BQ35)</f>
        <v>3</v>
      </c>
      <c r="AZ56" s="196"/>
      <c r="BA56" s="190">
        <f>IF(ISBLANK($AZ$25),"",BR35)</f>
        <v>14</v>
      </c>
      <c r="BB56" s="191"/>
      <c r="BC56" s="192"/>
      <c r="BD56" s="18"/>
    </row>
    <row r="57" spans="2:56" ht="12.75">
      <c r="B57" s="203" t="s">
        <v>9</v>
      </c>
      <c r="C57" s="196"/>
      <c r="D57" s="204" t="str">
        <f t="shared" si="5"/>
        <v>Kirolar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6"/>
      <c r="P57" s="193">
        <f t="shared" si="6"/>
        <v>10</v>
      </c>
      <c r="Q57" s="194"/>
      <c r="R57" s="195"/>
      <c r="S57" s="196">
        <f t="shared" si="7"/>
        <v>11</v>
      </c>
      <c r="T57" s="196"/>
      <c r="U57" s="11" t="s">
        <v>20</v>
      </c>
      <c r="V57" s="196">
        <f t="shared" si="8"/>
        <v>3</v>
      </c>
      <c r="W57" s="196"/>
      <c r="X57" s="190">
        <f t="shared" si="9"/>
        <v>8</v>
      </c>
      <c r="Y57" s="191"/>
      <c r="Z57" s="192"/>
      <c r="AA57" s="4"/>
      <c r="AB57" s="4"/>
      <c r="AC57" s="4"/>
      <c r="AD57" s="4"/>
      <c r="AE57" s="203" t="s">
        <v>9</v>
      </c>
      <c r="AF57" s="196"/>
      <c r="AG57" s="204" t="str">
        <f>IF(ISBLANK($AZ$25),"",BM36)</f>
        <v>TSV Altena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6"/>
      <c r="AS57" s="193">
        <f>IF(ISBLANK($AZ$25),"",BN36)</f>
        <v>9</v>
      </c>
      <c r="AT57" s="194"/>
      <c r="AU57" s="195"/>
      <c r="AV57" s="196">
        <f>IF(ISBLANK($AZ$25),"",BO36)</f>
        <v>11</v>
      </c>
      <c r="AW57" s="196"/>
      <c r="AX57" s="11" t="s">
        <v>20</v>
      </c>
      <c r="AY57" s="196">
        <f>IF(ISBLANK($AZ$25),"",BQ36)</f>
        <v>2</v>
      </c>
      <c r="AZ57" s="196"/>
      <c r="BA57" s="190">
        <f>IF(ISBLANK($AZ$25),"",BR36)</f>
        <v>9</v>
      </c>
      <c r="BB57" s="191"/>
      <c r="BC57" s="192"/>
      <c r="BD57" s="18"/>
    </row>
    <row r="58" spans="2:56" ht="12.75">
      <c r="B58" s="203" t="s">
        <v>10</v>
      </c>
      <c r="C58" s="196"/>
      <c r="D58" s="204" t="str">
        <f t="shared" si="5"/>
        <v>Halunken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6"/>
      <c r="P58" s="193">
        <f t="shared" si="6"/>
        <v>10</v>
      </c>
      <c r="Q58" s="194"/>
      <c r="R58" s="195"/>
      <c r="S58" s="196">
        <f t="shared" si="7"/>
        <v>6</v>
      </c>
      <c r="T58" s="196"/>
      <c r="U58" s="11" t="s">
        <v>20</v>
      </c>
      <c r="V58" s="196">
        <f t="shared" si="8"/>
        <v>3</v>
      </c>
      <c r="W58" s="196"/>
      <c r="X58" s="190">
        <f t="shared" si="9"/>
        <v>3</v>
      </c>
      <c r="Y58" s="191"/>
      <c r="Z58" s="192"/>
      <c r="AA58" s="4"/>
      <c r="AB58" s="4"/>
      <c r="AC58" s="4"/>
      <c r="AD58" s="4"/>
      <c r="AE58" s="203" t="s">
        <v>10</v>
      </c>
      <c r="AF58" s="196"/>
      <c r="AG58" s="204" t="str">
        <f>IF(ISBLANK($AZ$25),"",BM37)</f>
        <v>VFB Alte Herren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6"/>
      <c r="AS58" s="193">
        <f>IF(ISBLANK($AZ$25),"",BN37)</f>
        <v>7</v>
      </c>
      <c r="AT58" s="194"/>
      <c r="AU58" s="195"/>
      <c r="AV58" s="196">
        <f>IF(ISBLANK($AZ$25),"",BO37)</f>
        <v>13</v>
      </c>
      <c r="AW58" s="196"/>
      <c r="AX58" s="11" t="s">
        <v>20</v>
      </c>
      <c r="AY58" s="196">
        <f>IF(ISBLANK($AZ$25),"",BQ37)</f>
        <v>7</v>
      </c>
      <c r="AZ58" s="196"/>
      <c r="BA58" s="190">
        <f>IF(ISBLANK($AZ$25),"",BR37)</f>
        <v>6</v>
      </c>
      <c r="BB58" s="191"/>
      <c r="BC58" s="192"/>
      <c r="BD58" s="18"/>
    </row>
    <row r="59" spans="2:56" ht="12.75">
      <c r="B59" s="203" t="s">
        <v>11</v>
      </c>
      <c r="C59" s="196"/>
      <c r="D59" s="204" t="str">
        <f t="shared" si="5"/>
        <v>Hobbysoccer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6"/>
      <c r="P59" s="193">
        <f t="shared" si="6"/>
        <v>9</v>
      </c>
      <c r="Q59" s="194"/>
      <c r="R59" s="195"/>
      <c r="S59" s="196">
        <f t="shared" si="7"/>
        <v>4</v>
      </c>
      <c r="T59" s="196"/>
      <c r="U59" s="11" t="s">
        <v>20</v>
      </c>
      <c r="V59" s="196">
        <f t="shared" si="8"/>
        <v>9</v>
      </c>
      <c r="W59" s="196"/>
      <c r="X59" s="190">
        <f t="shared" si="9"/>
        <v>-5</v>
      </c>
      <c r="Y59" s="191"/>
      <c r="Z59" s="192"/>
      <c r="AA59" s="4"/>
      <c r="AB59" s="4"/>
      <c r="AC59" s="4"/>
      <c r="AD59" s="4"/>
      <c r="AE59" s="203" t="s">
        <v>11</v>
      </c>
      <c r="AF59" s="196"/>
      <c r="AG59" s="204" t="str">
        <f>IF(ISBLANK($AZ$25),"",BM38)</f>
        <v>VFB Handballer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193">
        <f>IF(ISBLANK($AZ$25),"",BN38)</f>
        <v>3</v>
      </c>
      <c r="AT59" s="194"/>
      <c r="AU59" s="195"/>
      <c r="AV59" s="196">
        <f>IF(ISBLANK($AZ$25),"",BO38)</f>
        <v>2</v>
      </c>
      <c r="AW59" s="196"/>
      <c r="AX59" s="11" t="s">
        <v>20</v>
      </c>
      <c r="AY59" s="196">
        <f>IF(ISBLANK($AZ$25),"",BQ38)</f>
        <v>9</v>
      </c>
      <c r="AZ59" s="196"/>
      <c r="BA59" s="190">
        <f>IF(ISBLANK($AZ$25),"",BR38)</f>
        <v>-7</v>
      </c>
      <c r="BB59" s="191"/>
      <c r="BC59" s="192"/>
      <c r="BD59" s="18"/>
    </row>
    <row r="60" spans="2:56" ht="13.5" thickBot="1">
      <c r="B60" s="203" t="s">
        <v>12</v>
      </c>
      <c r="C60" s="196"/>
      <c r="D60" s="204" t="str">
        <f t="shared" si="5"/>
        <v>Hobbykicker Nette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6"/>
      <c r="P60" s="193">
        <f t="shared" si="6"/>
        <v>3</v>
      </c>
      <c r="Q60" s="194"/>
      <c r="R60" s="195"/>
      <c r="S60" s="196">
        <f t="shared" si="7"/>
        <v>3</v>
      </c>
      <c r="T60" s="196"/>
      <c r="U60" s="11" t="s">
        <v>20</v>
      </c>
      <c r="V60" s="196">
        <f t="shared" si="8"/>
        <v>5</v>
      </c>
      <c r="W60" s="196"/>
      <c r="X60" s="190">
        <f t="shared" si="9"/>
        <v>-2</v>
      </c>
      <c r="Y60" s="191"/>
      <c r="Z60" s="192"/>
      <c r="AA60" s="4"/>
      <c r="AB60" s="4"/>
      <c r="AC60" s="4"/>
      <c r="AD60" s="4"/>
      <c r="AE60" s="212" t="s">
        <v>12</v>
      </c>
      <c r="AF60" s="213"/>
      <c r="AG60" s="197" t="str">
        <f>IF(ISBLANK($AZ$25),"",BM39)</f>
        <v>BVB Fans Sundern</v>
      </c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9"/>
      <c r="AS60" s="218">
        <f>IF(ISBLANK($AZ$25),"",BN39)</f>
        <v>0</v>
      </c>
      <c r="AT60" s="219"/>
      <c r="AU60" s="220"/>
      <c r="AV60" s="213">
        <f>IF(ISBLANK($AZ$25),"",BO39)</f>
        <v>1</v>
      </c>
      <c r="AW60" s="213"/>
      <c r="AX60" s="12" t="s">
        <v>20</v>
      </c>
      <c r="AY60" s="213">
        <f>IF(ISBLANK($AZ$25),"",BQ39)</f>
        <v>23</v>
      </c>
      <c r="AZ60" s="213"/>
      <c r="BA60" s="200">
        <f>IF(ISBLANK($AZ$25),"",BR39)</f>
        <v>-22</v>
      </c>
      <c r="BB60" s="201"/>
      <c r="BC60" s="202"/>
      <c r="BD60" s="18"/>
    </row>
    <row r="61" spans="2:56" ht="13.5" thickBot="1">
      <c r="B61" s="212" t="s">
        <v>32</v>
      </c>
      <c r="C61" s="213"/>
      <c r="D61" s="197" t="str">
        <f t="shared" si="5"/>
        <v>Preluders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9"/>
      <c r="P61" s="218">
        <f t="shared" si="6"/>
        <v>0</v>
      </c>
      <c r="Q61" s="219"/>
      <c r="R61" s="220"/>
      <c r="S61" s="213">
        <f t="shared" si="7"/>
        <v>0</v>
      </c>
      <c r="T61" s="213"/>
      <c r="U61" s="12" t="s">
        <v>20</v>
      </c>
      <c r="V61" s="213">
        <f t="shared" si="8"/>
        <v>10</v>
      </c>
      <c r="W61" s="213"/>
      <c r="X61" s="200">
        <f t="shared" si="9"/>
        <v>-10</v>
      </c>
      <c r="Y61" s="201"/>
      <c r="Z61" s="202"/>
      <c r="AA61" s="4"/>
      <c r="AB61" s="4"/>
      <c r="AC61" s="4"/>
      <c r="AD61" s="4"/>
      <c r="BD61"/>
    </row>
    <row r="62" spans="2:56" ht="6.75" customHeight="1"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5"/>
      <c r="Q62" s="75"/>
      <c r="R62" s="75"/>
      <c r="S62" s="75"/>
      <c r="T62" s="75"/>
      <c r="U62" s="77"/>
      <c r="V62" s="75"/>
      <c r="W62" s="75"/>
      <c r="X62" s="78"/>
      <c r="Y62" s="78"/>
      <c r="Z62" s="78"/>
      <c r="AA62" s="4"/>
      <c r="AB62" s="4"/>
      <c r="AC62" s="4"/>
      <c r="AD62" s="4"/>
      <c r="BD62"/>
    </row>
    <row r="63" spans="2:131" ht="12.75">
      <c r="B63" s="1" t="s">
        <v>39</v>
      </c>
      <c r="BD63" s="7"/>
      <c r="BR63" s="36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</row>
    <row r="64" spans="56:131" ht="5.25" customHeight="1">
      <c r="BD64" s="7"/>
      <c r="BR64" s="36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</row>
    <row r="65" spans="1:131" ht="15.75">
      <c r="A65" s="2"/>
      <c r="B65" s="2"/>
      <c r="C65" s="2"/>
      <c r="D65" s="2"/>
      <c r="E65" s="2"/>
      <c r="F65" s="2"/>
      <c r="G65" s="6" t="s">
        <v>2</v>
      </c>
      <c r="H65" s="158">
        <v>0.6041666666666666</v>
      </c>
      <c r="I65" s="158"/>
      <c r="J65" s="158"/>
      <c r="K65" s="158"/>
      <c r="L65" s="158"/>
      <c r="M65" s="7" t="s">
        <v>3</v>
      </c>
      <c r="N65" s="2"/>
      <c r="O65" s="2"/>
      <c r="P65" s="2"/>
      <c r="Q65" s="2"/>
      <c r="R65" s="2"/>
      <c r="S65" s="2"/>
      <c r="T65" s="6" t="s">
        <v>4</v>
      </c>
      <c r="U65" s="159">
        <f>$U$10</f>
        <v>1</v>
      </c>
      <c r="V65" s="159" t="s">
        <v>40</v>
      </c>
      <c r="W65" s="21" t="s">
        <v>31</v>
      </c>
      <c r="X65" s="143">
        <f>$X$10</f>
        <v>0.010416666666666666</v>
      </c>
      <c r="Y65" s="143"/>
      <c r="Z65" s="143"/>
      <c r="AA65" s="143"/>
      <c r="AB65" s="143"/>
      <c r="AC65" s="7" t="s">
        <v>5</v>
      </c>
      <c r="AD65" s="2"/>
      <c r="AE65" s="2"/>
      <c r="AF65" s="2"/>
      <c r="AG65" s="2"/>
      <c r="AH65" s="2"/>
      <c r="AI65" s="2"/>
      <c r="AJ65" s="2"/>
      <c r="AK65" s="6" t="s">
        <v>6</v>
      </c>
      <c r="AL65" s="143">
        <f>$AL$10</f>
        <v>0.001388888888888889</v>
      </c>
      <c r="AM65" s="143"/>
      <c r="AN65" s="143"/>
      <c r="AO65" s="143"/>
      <c r="AP65" s="143"/>
      <c r="AQ65" s="7" t="s">
        <v>5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R65" s="36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</row>
    <row r="66" spans="56:131" ht="6" customHeight="1" thickBot="1">
      <c r="BD66" s="7"/>
      <c r="BR66" s="36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</row>
    <row r="67" spans="2:131" ht="16.5" thickBot="1">
      <c r="B67" s="253" t="s">
        <v>41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27"/>
      <c r="Z67" s="228"/>
      <c r="AE67" s="253" t="s">
        <v>42</v>
      </c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27"/>
      <c r="BC67" s="228"/>
      <c r="BD67" s="7"/>
      <c r="BM67" s="80"/>
      <c r="BN67" s="80"/>
      <c r="BO67" s="80"/>
      <c r="BP67" s="81"/>
      <c r="BQ67" s="80"/>
      <c r="BR67" s="36"/>
      <c r="BS67" s="80"/>
      <c r="BT67" s="80"/>
      <c r="BU67" s="80"/>
      <c r="BV67" s="82"/>
      <c r="BW67" s="82"/>
      <c r="BX67" s="82"/>
      <c r="BY67" s="82"/>
      <c r="BZ67" s="82"/>
      <c r="CA67" s="82"/>
      <c r="CB67" s="82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</row>
    <row r="68" spans="2:131" ht="15">
      <c r="B68" s="164" t="s">
        <v>8</v>
      </c>
      <c r="C68" s="165"/>
      <c r="D68" s="91" t="str">
        <f>(IF(ISBLANK($AZ$47),"1. Gruppe A",$D$56))</f>
        <v>08/15 Neuenrade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229"/>
      <c r="Z68" s="230"/>
      <c r="AE68" s="164" t="s">
        <v>8</v>
      </c>
      <c r="AF68" s="165"/>
      <c r="AG68" s="91" t="str">
        <f>(IF(ISBLANK($AZ$48),"1. Gruppe B",$AG$56))</f>
        <v>Gefromm</v>
      </c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229"/>
      <c r="BC68" s="230"/>
      <c r="BD68" s="7"/>
      <c r="BM68" s="80"/>
      <c r="BN68" s="80"/>
      <c r="BO68" s="80"/>
      <c r="BP68" s="81"/>
      <c r="BQ68" s="80"/>
      <c r="BR68" s="36"/>
      <c r="BS68" s="80"/>
      <c r="BT68" s="80"/>
      <c r="BU68" s="80"/>
      <c r="BV68" s="82"/>
      <c r="BW68" s="82"/>
      <c r="BX68" s="82"/>
      <c r="BY68" s="82"/>
      <c r="BZ68" s="82"/>
      <c r="CA68" s="82"/>
      <c r="CB68" s="82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</row>
    <row r="69" spans="2:131" ht="15">
      <c r="B69" s="164" t="s">
        <v>9</v>
      </c>
      <c r="C69" s="165"/>
      <c r="D69" s="91" t="str">
        <f>(IF(ISBLANK($AZ$48),"2. Gruppe B",$AG$57))</f>
        <v>TSV Altena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229"/>
      <c r="Z69" s="230"/>
      <c r="AE69" s="164" t="s">
        <v>9</v>
      </c>
      <c r="AF69" s="165"/>
      <c r="AG69" s="91" t="str">
        <f>(IF(ISBLANK($AZ$47),"2. Gruppe A",$D$57))</f>
        <v>Kirolar</v>
      </c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229"/>
      <c r="BC69" s="230"/>
      <c r="BD69" s="7"/>
      <c r="BM69" s="80"/>
      <c r="BN69" s="80"/>
      <c r="BO69" s="80"/>
      <c r="BP69" s="81"/>
      <c r="BQ69" s="80"/>
      <c r="BR69" s="36"/>
      <c r="BS69" s="80"/>
      <c r="BT69" s="80"/>
      <c r="BU69" s="80"/>
      <c r="BV69" s="82"/>
      <c r="BW69" s="82"/>
      <c r="BX69" s="82"/>
      <c r="BY69" s="82"/>
      <c r="BZ69" s="82"/>
      <c r="CA69" s="82"/>
      <c r="CB69" s="82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</row>
    <row r="70" spans="2:131" ht="15.75" thickBot="1">
      <c r="B70" s="167" t="s">
        <v>10</v>
      </c>
      <c r="C70" s="168"/>
      <c r="D70" s="96" t="str">
        <f>(IF(ISBLANK($AZ$47),"3. Gruppe A",$D$58))</f>
        <v>Halunken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171"/>
      <c r="Z70" s="172"/>
      <c r="AE70" s="167" t="s">
        <v>10</v>
      </c>
      <c r="AF70" s="168"/>
      <c r="AG70" s="96" t="str">
        <f>(IF(ISBLANK($AZ$48),"3. Gruppe B",$AG$58))</f>
        <v>VFB Alte Herren</v>
      </c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171"/>
      <c r="BC70" s="172"/>
      <c r="BD70" s="7"/>
      <c r="BM70" s="80"/>
      <c r="BN70" s="80"/>
      <c r="BO70" s="80"/>
      <c r="BP70" s="81"/>
      <c r="BQ70" s="80"/>
      <c r="BR70" s="36"/>
      <c r="BS70" s="80"/>
      <c r="BT70" s="80"/>
      <c r="BU70" s="80"/>
      <c r="BV70" s="82"/>
      <c r="BW70" s="82"/>
      <c r="BX70" s="82"/>
      <c r="BY70" s="82"/>
      <c r="BZ70" s="82"/>
      <c r="CA70" s="82"/>
      <c r="CB70" s="82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</row>
    <row r="71" spans="56:131" ht="12.75">
      <c r="BD71" s="7"/>
      <c r="BM71" s="80"/>
      <c r="BN71" s="80"/>
      <c r="BO71" s="80"/>
      <c r="BP71" s="81"/>
      <c r="BQ71" s="80"/>
      <c r="BR71" s="36"/>
      <c r="BS71" s="80"/>
      <c r="BT71" s="80"/>
      <c r="BU71" s="80"/>
      <c r="BV71" s="82"/>
      <c r="BW71" s="82"/>
      <c r="BX71" s="82"/>
      <c r="BY71" s="82"/>
      <c r="BZ71" s="82"/>
      <c r="CA71" s="82"/>
      <c r="CB71" s="82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</row>
    <row r="72" spans="2:131" ht="12.75">
      <c r="B72" s="1" t="s">
        <v>43</v>
      </c>
      <c r="BD72" s="7"/>
      <c r="BM72" s="80"/>
      <c r="BN72" s="80"/>
      <c r="BO72" s="80"/>
      <c r="BP72" s="81"/>
      <c r="BQ72" s="80"/>
      <c r="BR72" s="36"/>
      <c r="BS72" s="80"/>
      <c r="BT72" s="80"/>
      <c r="BU72" s="80"/>
      <c r="BV72" s="82"/>
      <c r="BW72" s="82"/>
      <c r="BX72" s="82"/>
      <c r="BY72" s="82"/>
      <c r="BZ72" s="82"/>
      <c r="CA72" s="82"/>
      <c r="CB72" s="82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</row>
    <row r="73" spans="56:131" ht="6" customHeight="1" thickBot="1">
      <c r="BD73" s="7"/>
      <c r="BM73" s="80"/>
      <c r="BN73" s="80"/>
      <c r="BO73" s="80"/>
      <c r="BP73" s="81"/>
      <c r="BQ73" s="80"/>
      <c r="BR73" s="36"/>
      <c r="BS73" s="80"/>
      <c r="BT73" s="80"/>
      <c r="BU73" s="80"/>
      <c r="BV73" s="82"/>
      <c r="BW73" s="82"/>
      <c r="BX73" s="82"/>
      <c r="BY73" s="82"/>
      <c r="BZ73" s="82"/>
      <c r="CA73" s="82"/>
      <c r="CB73" s="82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</row>
    <row r="74" spans="2:132" s="4" customFormat="1" ht="16.5" customHeight="1" thickBot="1">
      <c r="B74" s="255" t="s">
        <v>15</v>
      </c>
      <c r="C74" s="256"/>
      <c r="D74" s="257" t="s">
        <v>36</v>
      </c>
      <c r="E74" s="258"/>
      <c r="F74" s="259"/>
      <c r="G74" s="257" t="s">
        <v>16</v>
      </c>
      <c r="H74" s="258"/>
      <c r="I74" s="259"/>
      <c r="J74" s="257" t="s">
        <v>18</v>
      </c>
      <c r="K74" s="258"/>
      <c r="L74" s="258"/>
      <c r="M74" s="258"/>
      <c r="N74" s="259"/>
      <c r="O74" s="257" t="s">
        <v>19</v>
      </c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60" t="s">
        <v>22</v>
      </c>
      <c r="AX74" s="258"/>
      <c r="AY74" s="258"/>
      <c r="AZ74" s="258"/>
      <c r="BA74" s="259"/>
      <c r="BB74" s="261"/>
      <c r="BC74" s="262"/>
      <c r="BD74" s="72"/>
      <c r="BE74" s="29"/>
      <c r="BF74" s="30" t="s">
        <v>29</v>
      </c>
      <c r="BG74" s="31"/>
      <c r="BH74" s="31"/>
      <c r="BI74" s="29"/>
      <c r="BJ74" s="29"/>
      <c r="BK74" s="29"/>
      <c r="BL74" s="29"/>
      <c r="BM74" s="29"/>
      <c r="BN74" s="29"/>
      <c r="BO74" s="29"/>
      <c r="BP74" s="84"/>
      <c r="BQ74" s="29"/>
      <c r="BR74" s="36"/>
      <c r="BS74" s="29"/>
      <c r="BT74" s="29"/>
      <c r="BU74" s="29"/>
      <c r="BV74" s="59"/>
      <c r="BW74" s="59"/>
      <c r="BX74" s="59"/>
      <c r="BY74" s="59"/>
      <c r="BZ74" s="59"/>
      <c r="CA74" s="59"/>
      <c r="CB74" s="59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32"/>
    </row>
    <row r="75" spans="2:132" s="5" customFormat="1" ht="18" customHeight="1">
      <c r="B75" s="233">
        <v>26</v>
      </c>
      <c r="C75" s="234"/>
      <c r="D75" s="234">
        <v>1</v>
      </c>
      <c r="E75" s="234"/>
      <c r="F75" s="234"/>
      <c r="G75" s="234">
        <v>1</v>
      </c>
      <c r="H75" s="234"/>
      <c r="I75" s="234"/>
      <c r="J75" s="235">
        <f>$H$65</f>
        <v>0.6041666666666666</v>
      </c>
      <c r="K75" s="235"/>
      <c r="L75" s="235"/>
      <c r="M75" s="235"/>
      <c r="N75" s="236"/>
      <c r="O75" s="231" t="str">
        <f>$D$68</f>
        <v>08/15 Neuenrade</v>
      </c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73" t="s">
        <v>21</v>
      </c>
      <c r="AF75" s="232" t="str">
        <f>$D$69</f>
        <v>TSV Altena</v>
      </c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7"/>
      <c r="AW75" s="238">
        <v>2</v>
      </c>
      <c r="AX75" s="239"/>
      <c r="AY75" s="66" t="s">
        <v>20</v>
      </c>
      <c r="AZ75" s="239">
        <v>2</v>
      </c>
      <c r="BA75" s="240"/>
      <c r="BB75" s="241"/>
      <c r="BC75" s="242"/>
      <c r="BE75" s="29"/>
      <c r="BF75" s="33">
        <f aca="true" t="shared" si="10" ref="BF75:BF80">IF(ISBLANK(AW75),"0",IF(AW75&gt;AZ75,3,IF(AW75=AZ75,1,0)))</f>
        <v>1</v>
      </c>
      <c r="BG75" s="33" t="s">
        <v>20</v>
      </c>
      <c r="BH75" s="33">
        <f aca="true" t="shared" si="11" ref="BH75:BH80">IF(ISBLANK(AZ75),"0",IF(AZ75&gt;AW75,3,IF(AZ75=AW75,1,0)))</f>
        <v>1</v>
      </c>
      <c r="BI75" s="29"/>
      <c r="BJ75" s="69"/>
      <c r="BK75" s="69"/>
      <c r="BL75" s="69"/>
      <c r="BM75" s="85" t="str">
        <f>$D$69</f>
        <v>TSV Altena</v>
      </c>
      <c r="BN75" s="86">
        <f>SUM($BH$75+$BF$79)</f>
        <v>4</v>
      </c>
      <c r="BO75" s="86">
        <f>SUM($AZ$75+$AW$79)</f>
        <v>5</v>
      </c>
      <c r="BP75" s="87" t="s">
        <v>20</v>
      </c>
      <c r="BQ75" s="86">
        <f>SUM($AW$75+$AZ$79)</f>
        <v>2</v>
      </c>
      <c r="BR75" s="86">
        <f>SUM(BO75-BQ75)</f>
        <v>3</v>
      </c>
      <c r="BS75" s="69"/>
      <c r="BT75" s="29"/>
      <c r="BU75" s="29"/>
      <c r="BV75" s="59"/>
      <c r="BW75" s="59"/>
      <c r="BX75" s="59"/>
      <c r="BY75" s="59"/>
      <c r="BZ75" s="59"/>
      <c r="CA75" s="59"/>
      <c r="CB75" s="5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EB75" s="69"/>
    </row>
    <row r="76" spans="2:132" s="4" customFormat="1" ht="18" customHeight="1" thickBot="1">
      <c r="B76" s="178">
        <v>27</v>
      </c>
      <c r="C76" s="179"/>
      <c r="D76" s="179">
        <v>1</v>
      </c>
      <c r="E76" s="179"/>
      <c r="F76" s="179"/>
      <c r="G76" s="179">
        <v>2</v>
      </c>
      <c r="H76" s="179"/>
      <c r="I76" s="179"/>
      <c r="J76" s="245">
        <v>0.6159722222222223</v>
      </c>
      <c r="K76" s="245"/>
      <c r="L76" s="245"/>
      <c r="M76" s="245"/>
      <c r="N76" s="246"/>
      <c r="O76" s="243" t="str">
        <f>$AG$68</f>
        <v>Gefromm</v>
      </c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74" t="s">
        <v>21</v>
      </c>
      <c r="AF76" s="244" t="str">
        <f>$AG$69</f>
        <v>Kirolar</v>
      </c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7"/>
      <c r="AW76" s="248">
        <v>1</v>
      </c>
      <c r="AX76" s="249"/>
      <c r="AY76" s="67" t="s">
        <v>20</v>
      </c>
      <c r="AZ76" s="249">
        <v>7</v>
      </c>
      <c r="BA76" s="250"/>
      <c r="BB76" s="251"/>
      <c r="BC76" s="252"/>
      <c r="BD76" s="72"/>
      <c r="BE76" s="29"/>
      <c r="BF76" s="33">
        <f t="shared" si="10"/>
        <v>0</v>
      </c>
      <c r="BG76" s="33" t="s">
        <v>20</v>
      </c>
      <c r="BH76" s="33">
        <f t="shared" si="11"/>
        <v>3</v>
      </c>
      <c r="BI76" s="29"/>
      <c r="BJ76" s="32"/>
      <c r="BK76" s="32"/>
      <c r="BL76" s="32"/>
      <c r="BM76" s="85" t="str">
        <f>$D$68</f>
        <v>08/15 Neuenrade</v>
      </c>
      <c r="BN76" s="86">
        <f>SUM($BF$75+$BH$77)</f>
        <v>2</v>
      </c>
      <c r="BO76" s="86">
        <f>SUM($AW$75+$AZ$77)</f>
        <v>3</v>
      </c>
      <c r="BP76" s="87" t="s">
        <v>20</v>
      </c>
      <c r="BQ76" s="86">
        <f>SUM($AZ$75+$AW$77)</f>
        <v>3</v>
      </c>
      <c r="BR76" s="86">
        <f>SUM(BO76-BQ76)</f>
        <v>0</v>
      </c>
      <c r="BS76" s="32"/>
      <c r="BT76" s="29"/>
      <c r="BU76" s="29"/>
      <c r="BV76" s="59"/>
      <c r="BW76" s="59"/>
      <c r="BX76" s="59"/>
      <c r="BY76" s="59"/>
      <c r="BZ76" s="59"/>
      <c r="CA76" s="59"/>
      <c r="CB76" s="59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32"/>
    </row>
    <row r="77" spans="2:132" s="4" customFormat="1" ht="18" customHeight="1">
      <c r="B77" s="233">
        <v>28</v>
      </c>
      <c r="C77" s="234"/>
      <c r="D77" s="234">
        <v>1</v>
      </c>
      <c r="E77" s="234"/>
      <c r="F77" s="234"/>
      <c r="G77" s="234">
        <v>1</v>
      </c>
      <c r="H77" s="234"/>
      <c r="I77" s="234"/>
      <c r="J77" s="235">
        <v>0.6277777777777778</v>
      </c>
      <c r="K77" s="235"/>
      <c r="L77" s="235"/>
      <c r="M77" s="235"/>
      <c r="N77" s="236"/>
      <c r="O77" s="231" t="str">
        <f>$D$70</f>
        <v>Halunken</v>
      </c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73" t="s">
        <v>21</v>
      </c>
      <c r="AF77" s="232" t="str">
        <f>$D$68</f>
        <v>08/15 Neuenrade</v>
      </c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7"/>
      <c r="AW77" s="238">
        <v>1</v>
      </c>
      <c r="AX77" s="239"/>
      <c r="AY77" s="79" t="s">
        <v>20</v>
      </c>
      <c r="AZ77" s="239">
        <v>1</v>
      </c>
      <c r="BA77" s="240"/>
      <c r="BB77" s="241"/>
      <c r="BC77" s="242"/>
      <c r="BD77" s="72"/>
      <c r="BE77" s="29"/>
      <c r="BF77" s="33">
        <f t="shared" si="10"/>
        <v>1</v>
      </c>
      <c r="BG77" s="33" t="s">
        <v>20</v>
      </c>
      <c r="BH77" s="33">
        <f t="shared" si="11"/>
        <v>1</v>
      </c>
      <c r="BI77" s="29"/>
      <c r="BJ77" s="32"/>
      <c r="BK77" s="32"/>
      <c r="BL77" s="32"/>
      <c r="BM77" s="85" t="str">
        <f>$D$70</f>
        <v>Halunken</v>
      </c>
      <c r="BN77" s="86">
        <f>SUM($BF$77+$BH$79)</f>
        <v>1</v>
      </c>
      <c r="BO77" s="86">
        <f>SUM($AW$77+$AZ$79)</f>
        <v>1</v>
      </c>
      <c r="BP77" s="87" t="s">
        <v>20</v>
      </c>
      <c r="BQ77" s="86">
        <f>SUM($AZ$77+$AW$79)</f>
        <v>4</v>
      </c>
      <c r="BR77" s="86">
        <f>SUM(BO77-BQ77)</f>
        <v>-3</v>
      </c>
      <c r="BS77" s="32"/>
      <c r="BT77" s="29"/>
      <c r="BU77" s="29"/>
      <c r="BV77" s="59"/>
      <c r="BW77" s="59"/>
      <c r="BX77" s="59"/>
      <c r="BY77" s="59"/>
      <c r="BZ77" s="59"/>
      <c r="CA77" s="59"/>
      <c r="CB77" s="59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32"/>
    </row>
    <row r="78" spans="2:132" s="4" customFormat="1" ht="18" customHeight="1" thickBot="1">
      <c r="B78" s="178">
        <v>29</v>
      </c>
      <c r="C78" s="179"/>
      <c r="D78" s="179">
        <v>1</v>
      </c>
      <c r="E78" s="179"/>
      <c r="F78" s="179"/>
      <c r="G78" s="179">
        <v>2</v>
      </c>
      <c r="H78" s="179"/>
      <c r="I78" s="179"/>
      <c r="J78" s="245">
        <v>0.639583333333333</v>
      </c>
      <c r="K78" s="245"/>
      <c r="L78" s="245"/>
      <c r="M78" s="245"/>
      <c r="N78" s="246"/>
      <c r="O78" s="243" t="str">
        <f>$AG$70</f>
        <v>VFB Alte Herren</v>
      </c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74" t="s">
        <v>21</v>
      </c>
      <c r="AF78" s="244" t="str">
        <f>$AG$68</f>
        <v>Gefromm</v>
      </c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7"/>
      <c r="AW78" s="248">
        <v>4</v>
      </c>
      <c r="AX78" s="249"/>
      <c r="AY78" s="67" t="s">
        <v>20</v>
      </c>
      <c r="AZ78" s="249">
        <v>1</v>
      </c>
      <c r="BA78" s="250"/>
      <c r="BB78" s="251"/>
      <c r="BC78" s="252"/>
      <c r="BD78" s="72"/>
      <c r="BE78" s="29"/>
      <c r="BF78" s="33">
        <f t="shared" si="10"/>
        <v>3</v>
      </c>
      <c r="BG78" s="33" t="s">
        <v>20</v>
      </c>
      <c r="BH78" s="33">
        <f t="shared" si="11"/>
        <v>0</v>
      </c>
      <c r="BI78" s="29"/>
      <c r="BJ78" s="32"/>
      <c r="BK78" s="32"/>
      <c r="BL78" s="32"/>
      <c r="BM78" s="85" t="str">
        <f>$AG$69</f>
        <v>Kirolar</v>
      </c>
      <c r="BN78" s="86">
        <f>SUM($BH$76+$BF$80)</f>
        <v>6</v>
      </c>
      <c r="BO78" s="86">
        <f>SUM($AZ$76+$AW$80)</f>
        <v>11</v>
      </c>
      <c r="BP78" s="87" t="s">
        <v>20</v>
      </c>
      <c r="BQ78" s="86">
        <f>SUM($AW$76+$AZ$80)</f>
        <v>4</v>
      </c>
      <c r="BR78" s="86">
        <f>SUM(BO78-BQ78)</f>
        <v>7</v>
      </c>
      <c r="BS78" s="32"/>
      <c r="BT78" s="29"/>
      <c r="BU78" s="29"/>
      <c r="BV78" s="59"/>
      <c r="BW78" s="59"/>
      <c r="BX78" s="59"/>
      <c r="BY78" s="59"/>
      <c r="BZ78" s="59"/>
      <c r="CA78" s="59"/>
      <c r="CB78" s="59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32"/>
    </row>
    <row r="79" spans="2:132" s="4" customFormat="1" ht="18" customHeight="1">
      <c r="B79" s="233">
        <v>30</v>
      </c>
      <c r="C79" s="234"/>
      <c r="D79" s="234">
        <v>1</v>
      </c>
      <c r="E79" s="234"/>
      <c r="F79" s="234"/>
      <c r="G79" s="234">
        <v>1</v>
      </c>
      <c r="H79" s="234"/>
      <c r="I79" s="234"/>
      <c r="J79" s="235">
        <v>0.651388888888889</v>
      </c>
      <c r="K79" s="235"/>
      <c r="L79" s="235"/>
      <c r="M79" s="235"/>
      <c r="N79" s="236"/>
      <c r="O79" s="231" t="str">
        <f>$D$69</f>
        <v>TSV Altena</v>
      </c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73" t="s">
        <v>21</v>
      </c>
      <c r="AF79" s="232" t="str">
        <f>$D$70</f>
        <v>Halunken</v>
      </c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7"/>
      <c r="AW79" s="238">
        <v>3</v>
      </c>
      <c r="AX79" s="239"/>
      <c r="AY79" s="79" t="s">
        <v>20</v>
      </c>
      <c r="AZ79" s="239">
        <v>0</v>
      </c>
      <c r="BA79" s="240"/>
      <c r="BB79" s="241"/>
      <c r="BC79" s="242"/>
      <c r="BD79" s="72"/>
      <c r="BE79" s="29"/>
      <c r="BF79" s="33">
        <f t="shared" si="10"/>
        <v>3</v>
      </c>
      <c r="BG79" s="33" t="s">
        <v>20</v>
      </c>
      <c r="BH79" s="33">
        <f t="shared" si="11"/>
        <v>0</v>
      </c>
      <c r="BI79" s="29"/>
      <c r="BJ79" s="32"/>
      <c r="BK79" s="32"/>
      <c r="BL79" s="32"/>
      <c r="BM79" s="85" t="str">
        <f>$AG$70</f>
        <v>VFB Alte Herren</v>
      </c>
      <c r="BN79" s="86">
        <f>SUM($BF$78+$BH$80)</f>
        <v>3</v>
      </c>
      <c r="BO79" s="86">
        <f>SUM($AW$78+$AZ$80)</f>
        <v>7</v>
      </c>
      <c r="BP79" s="87" t="s">
        <v>20</v>
      </c>
      <c r="BQ79" s="86">
        <f>SUM($AZ$78+$AW$80)</f>
        <v>5</v>
      </c>
      <c r="BR79" s="86">
        <f>SUM(BO79-BQ79)</f>
        <v>2</v>
      </c>
      <c r="BS79" s="32"/>
      <c r="BT79" s="29"/>
      <c r="BU79" s="29"/>
      <c r="BV79" s="59"/>
      <c r="BW79" s="59"/>
      <c r="BX79" s="59"/>
      <c r="BY79" s="59"/>
      <c r="BZ79" s="59"/>
      <c r="CA79" s="59"/>
      <c r="CB79" s="59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32"/>
    </row>
    <row r="80" spans="2:132" s="4" customFormat="1" ht="18" customHeight="1" thickBot="1">
      <c r="B80" s="178">
        <v>31</v>
      </c>
      <c r="C80" s="179"/>
      <c r="D80" s="179">
        <v>1</v>
      </c>
      <c r="E80" s="179"/>
      <c r="F80" s="179"/>
      <c r="G80" s="179">
        <v>2</v>
      </c>
      <c r="H80" s="179"/>
      <c r="I80" s="179"/>
      <c r="J80" s="245">
        <v>0.663194444444444</v>
      </c>
      <c r="K80" s="245"/>
      <c r="L80" s="245"/>
      <c r="M80" s="245"/>
      <c r="N80" s="246"/>
      <c r="O80" s="243" t="str">
        <f>$AG$69</f>
        <v>Kirolar</v>
      </c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74" t="s">
        <v>21</v>
      </c>
      <c r="AF80" s="244" t="str">
        <f>$AG$70</f>
        <v>VFB Alte Herren</v>
      </c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7"/>
      <c r="AW80" s="248">
        <v>4</v>
      </c>
      <c r="AX80" s="249"/>
      <c r="AY80" s="67" t="s">
        <v>20</v>
      </c>
      <c r="AZ80" s="249">
        <v>3</v>
      </c>
      <c r="BA80" s="250"/>
      <c r="BB80" s="251"/>
      <c r="BC80" s="252"/>
      <c r="BD80" s="72"/>
      <c r="BE80" s="29"/>
      <c r="BF80" s="33">
        <f t="shared" si="10"/>
        <v>3</v>
      </c>
      <c r="BG80" s="33" t="s">
        <v>20</v>
      </c>
      <c r="BH80" s="33">
        <f t="shared" si="11"/>
        <v>0</v>
      </c>
      <c r="BI80" s="29"/>
      <c r="BJ80" s="32"/>
      <c r="BK80" s="32"/>
      <c r="BL80" s="32"/>
      <c r="BM80" s="85" t="str">
        <f>$AG$68</f>
        <v>Gefromm</v>
      </c>
      <c r="BN80" s="86">
        <f>SUM($BF$76+$BH$78)</f>
        <v>0</v>
      </c>
      <c r="BO80" s="86">
        <f>SUM($AW$76+$AZ$78)</f>
        <v>2</v>
      </c>
      <c r="BP80" s="87" t="s">
        <v>20</v>
      </c>
      <c r="BQ80" s="86">
        <f>SUM($AZ$76+$AW$78)</f>
        <v>11</v>
      </c>
      <c r="BR80" s="86">
        <f>SUM(BO80-BQ80)</f>
        <v>-9</v>
      </c>
      <c r="BS80" s="32"/>
      <c r="BT80" s="29"/>
      <c r="BU80" s="29"/>
      <c r="BV80" s="59"/>
      <c r="BW80" s="59"/>
      <c r="BX80" s="59"/>
      <c r="BY80" s="59"/>
      <c r="BZ80" s="59"/>
      <c r="CA80" s="59"/>
      <c r="CB80" s="59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32"/>
    </row>
    <row r="81" spans="2:132" s="4" customFormat="1" ht="9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 s="72"/>
      <c r="BE81" s="29"/>
      <c r="BF81" s="33"/>
      <c r="BG81" s="33"/>
      <c r="BH81" s="33"/>
      <c r="BI81" s="29"/>
      <c r="BJ81" s="24"/>
      <c r="BK81" s="24"/>
      <c r="BL81" s="24"/>
      <c r="BM81" s="80"/>
      <c r="BN81" s="80"/>
      <c r="BO81" s="80"/>
      <c r="BP81" s="81"/>
      <c r="BQ81" s="80"/>
      <c r="BR81" s="80"/>
      <c r="BS81" s="88"/>
      <c r="BT81" s="29"/>
      <c r="BU81" s="29"/>
      <c r="BV81" s="59"/>
      <c r="BW81" s="59"/>
      <c r="BX81" s="59"/>
      <c r="BY81" s="59"/>
      <c r="BZ81" s="59"/>
      <c r="CA81" s="59"/>
      <c r="CB81" s="59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32"/>
    </row>
    <row r="82" spans="2:131" ht="12.75">
      <c r="B82" s="1" t="s">
        <v>44</v>
      </c>
      <c r="BD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</row>
    <row r="83" spans="56:131" ht="6" customHeight="1" thickBot="1">
      <c r="BD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</row>
    <row r="84" spans="2:132" s="8" customFormat="1" ht="13.5" customHeight="1" thickBot="1">
      <c r="B84" s="260" t="s">
        <v>41</v>
      </c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63"/>
      <c r="P84" s="260" t="s">
        <v>25</v>
      </c>
      <c r="Q84" s="258"/>
      <c r="R84" s="263"/>
      <c r="S84" s="260" t="s">
        <v>26</v>
      </c>
      <c r="T84" s="258"/>
      <c r="U84" s="258"/>
      <c r="V84" s="258"/>
      <c r="W84" s="263"/>
      <c r="X84" s="260" t="s">
        <v>27</v>
      </c>
      <c r="Y84" s="258"/>
      <c r="Z84" s="263"/>
      <c r="AA84" s="9"/>
      <c r="AB84" s="9"/>
      <c r="AC84" s="9"/>
      <c r="AD84" s="9"/>
      <c r="AE84" s="260" t="s">
        <v>42</v>
      </c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63"/>
      <c r="AS84" s="260" t="s">
        <v>25</v>
      </c>
      <c r="AT84" s="258"/>
      <c r="AU84" s="263"/>
      <c r="AV84" s="260" t="s">
        <v>26</v>
      </c>
      <c r="AW84" s="258"/>
      <c r="AX84" s="258"/>
      <c r="AY84" s="258"/>
      <c r="AZ84" s="263"/>
      <c r="BA84" s="260" t="s">
        <v>27</v>
      </c>
      <c r="BB84" s="258"/>
      <c r="BC84" s="263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60"/>
      <c r="BW84" s="60"/>
      <c r="BX84" s="60"/>
      <c r="BY84" s="60"/>
      <c r="BZ84" s="60"/>
      <c r="CA84" s="60"/>
      <c r="CB84" s="6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EB84" s="70"/>
    </row>
    <row r="85" spans="2:131" ht="12.75">
      <c r="B85" s="210" t="s">
        <v>8</v>
      </c>
      <c r="C85" s="211"/>
      <c r="D85" s="221" t="str">
        <f>IF(ISBLANK($AZ$75),"",$BM$75)</f>
        <v>TSV Altena</v>
      </c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3"/>
      <c r="P85" s="224">
        <f>IF(ISBLANK($AZ$75),"",$BN$75)</f>
        <v>4</v>
      </c>
      <c r="Q85" s="225"/>
      <c r="R85" s="226"/>
      <c r="S85" s="211">
        <f>IF(ISBLANK($AZ$75),"",$BO$75)</f>
        <v>5</v>
      </c>
      <c r="T85" s="211"/>
      <c r="U85" s="10" t="s">
        <v>20</v>
      </c>
      <c r="V85" s="211">
        <f>IF(ISBLANK($AZ$75),"",$BQ$75)</f>
        <v>2</v>
      </c>
      <c r="W85" s="211"/>
      <c r="X85" s="207">
        <f>IF(ISBLANK($AZ$75),"",$BR$75)</f>
        <v>3</v>
      </c>
      <c r="Y85" s="208"/>
      <c r="Z85" s="209"/>
      <c r="AA85" s="4"/>
      <c r="AB85" s="4"/>
      <c r="AC85" s="4"/>
      <c r="AD85" s="4"/>
      <c r="AE85" s="210" t="s">
        <v>8</v>
      </c>
      <c r="AF85" s="211"/>
      <c r="AG85" s="221" t="str">
        <f>IF(ISBLANK($AZ$76),"",$BM$78)</f>
        <v>Kirolar</v>
      </c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3"/>
      <c r="AS85" s="224">
        <f>IF(ISBLANK($AZ$76),"",$BN$78)</f>
        <v>6</v>
      </c>
      <c r="AT85" s="225"/>
      <c r="AU85" s="226"/>
      <c r="AV85" s="211">
        <f>IF(ISBLANK($AZ$76),"",$BO$78)</f>
        <v>11</v>
      </c>
      <c r="AW85" s="211"/>
      <c r="AX85" s="10" t="s">
        <v>20</v>
      </c>
      <c r="AY85" s="211">
        <f>IF(ISBLANK($AZ$76),"",$BQ$78)</f>
        <v>4</v>
      </c>
      <c r="AZ85" s="211"/>
      <c r="BA85" s="207">
        <f>IF(ISBLANK($AZ$76),"",$BR$78)</f>
        <v>7</v>
      </c>
      <c r="BB85" s="208"/>
      <c r="BC85" s="209"/>
      <c r="BD85" s="7"/>
      <c r="BM85" s="80"/>
      <c r="BN85" s="80"/>
      <c r="BO85" s="80"/>
      <c r="BP85" s="80"/>
      <c r="BQ85" s="80"/>
      <c r="BR85" s="80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</row>
    <row r="86" spans="2:131" ht="12.75">
      <c r="B86" s="203" t="s">
        <v>9</v>
      </c>
      <c r="C86" s="196"/>
      <c r="D86" s="204" t="str">
        <f>IF(ISBLANK($AZ$75),"",$BM$76)</f>
        <v>08/15 Neuenrade</v>
      </c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6"/>
      <c r="P86" s="193">
        <f>IF(ISBLANK($AZ$75),"",$BN$76)</f>
        <v>2</v>
      </c>
      <c r="Q86" s="194"/>
      <c r="R86" s="195"/>
      <c r="S86" s="196">
        <f>IF(ISBLANK($AZ$75),"",$BO$76)</f>
        <v>3</v>
      </c>
      <c r="T86" s="196"/>
      <c r="U86" s="11" t="s">
        <v>20</v>
      </c>
      <c r="V86" s="196">
        <f>IF(ISBLANK($AZ$75),"",$BQ$76)</f>
        <v>3</v>
      </c>
      <c r="W86" s="196"/>
      <c r="X86" s="190">
        <f>IF(ISBLANK($AZ$75),"",$BR$76)</f>
        <v>0</v>
      </c>
      <c r="Y86" s="191"/>
      <c r="Z86" s="192"/>
      <c r="AA86" s="4"/>
      <c r="AB86" s="4"/>
      <c r="AC86" s="4"/>
      <c r="AD86" s="4"/>
      <c r="AE86" s="203" t="s">
        <v>9</v>
      </c>
      <c r="AF86" s="196"/>
      <c r="AG86" s="204" t="str">
        <f>IF(ISBLANK($AZ$76),"",$BM$79)</f>
        <v>VFB Alte Herren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6"/>
      <c r="AS86" s="193">
        <f>IF(ISBLANK($AZ$76),"",$BN$79)</f>
        <v>3</v>
      </c>
      <c r="AT86" s="194"/>
      <c r="AU86" s="195"/>
      <c r="AV86" s="196">
        <f>IF(ISBLANK($AZ$76),"",$BO$79)</f>
        <v>7</v>
      </c>
      <c r="AW86" s="196"/>
      <c r="AX86" s="11" t="s">
        <v>20</v>
      </c>
      <c r="AY86" s="196">
        <f>IF(ISBLANK($AZ$76),"",$BQ$79)</f>
        <v>5</v>
      </c>
      <c r="AZ86" s="196"/>
      <c r="BA86" s="190">
        <f>IF(ISBLANK($AZ$76),"",$BR$79)</f>
        <v>2</v>
      </c>
      <c r="BB86" s="191"/>
      <c r="BC86" s="192"/>
      <c r="BD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</row>
    <row r="87" spans="2:131" ht="13.5" thickBot="1">
      <c r="B87" s="212" t="s">
        <v>10</v>
      </c>
      <c r="C87" s="213"/>
      <c r="D87" s="197" t="str">
        <f>IF(ISBLANK($AZ$75),"",$BM$77)</f>
        <v>Halunken</v>
      </c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9"/>
      <c r="P87" s="218">
        <f>IF(ISBLANK($AZ$75),"",$BN$77)</f>
        <v>1</v>
      </c>
      <c r="Q87" s="219"/>
      <c r="R87" s="220"/>
      <c r="S87" s="213">
        <f>IF(ISBLANK($AZ$75),"",$BO$77)</f>
        <v>1</v>
      </c>
      <c r="T87" s="213"/>
      <c r="U87" s="12" t="s">
        <v>20</v>
      </c>
      <c r="V87" s="213">
        <f>IF(ISBLANK($AZ$75),"",$BQ$77)</f>
        <v>4</v>
      </c>
      <c r="W87" s="213"/>
      <c r="X87" s="200">
        <f>IF(ISBLANK($AZ$75),"",$BR$77)</f>
        <v>-3</v>
      </c>
      <c r="Y87" s="201"/>
      <c r="Z87" s="202"/>
      <c r="AA87" s="4"/>
      <c r="AB87" s="4"/>
      <c r="AC87" s="4"/>
      <c r="AD87" s="4"/>
      <c r="AE87" s="212" t="s">
        <v>10</v>
      </c>
      <c r="AF87" s="213"/>
      <c r="AG87" s="197" t="str">
        <f>IF(ISBLANK($AZ$76),"",$BM$80)</f>
        <v>Gefromm</v>
      </c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218">
        <f>IF(ISBLANK($AZ$76),"",$BN$80)</f>
        <v>0</v>
      </c>
      <c r="AT87" s="219"/>
      <c r="AU87" s="220"/>
      <c r="AV87" s="213">
        <f>IF(ISBLANK($AZ$76),"",$BO$80)</f>
        <v>2</v>
      </c>
      <c r="AW87" s="213"/>
      <c r="AX87" s="12" t="s">
        <v>20</v>
      </c>
      <c r="AY87" s="213">
        <f>IF(ISBLANK($AZ$76),"",$BQ$80)</f>
        <v>11</v>
      </c>
      <c r="AZ87" s="213"/>
      <c r="BA87" s="200">
        <f>IF(ISBLANK($AZ$76),"",$BR$80)</f>
        <v>-9</v>
      </c>
      <c r="BB87" s="201"/>
      <c r="BC87" s="202"/>
      <c r="BD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</row>
    <row r="88" spans="2:131" ht="5.25" customHeight="1">
      <c r="B88" s="75"/>
      <c r="C88" s="75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5"/>
      <c r="Q88" s="75"/>
      <c r="R88" s="75"/>
      <c r="S88" s="75"/>
      <c r="T88" s="75"/>
      <c r="U88" s="77"/>
      <c r="V88" s="75"/>
      <c r="W88" s="75"/>
      <c r="X88" s="78"/>
      <c r="Y88" s="78"/>
      <c r="Z88" s="78"/>
      <c r="AA88" s="4"/>
      <c r="AB88" s="4"/>
      <c r="AC88" s="4"/>
      <c r="AD88" s="4"/>
      <c r="AE88" s="75"/>
      <c r="AF88" s="75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5"/>
      <c r="AT88" s="75"/>
      <c r="AU88" s="75"/>
      <c r="AV88" s="75"/>
      <c r="AW88" s="75"/>
      <c r="AX88" s="77"/>
      <c r="AY88" s="75"/>
      <c r="AZ88" s="75"/>
      <c r="BA88" s="78"/>
      <c r="BB88" s="78"/>
      <c r="BC88" s="78"/>
      <c r="BD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</row>
    <row r="89" ht="5.25" customHeight="1"/>
    <row r="90" spans="1:142" s="18" customFormat="1" ht="12.75">
      <c r="A90"/>
      <c r="B90" s="1" t="s">
        <v>51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5"/>
      <c r="BW90" s="25"/>
      <c r="BX90" s="25"/>
      <c r="BY90" s="25"/>
      <c r="BZ90" s="25"/>
      <c r="CA90" s="25"/>
      <c r="CB90" s="25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</row>
    <row r="91" spans="1:142" s="18" customFormat="1" ht="5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 s="20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5"/>
      <c r="BW91" s="25"/>
      <c r="BX91" s="25"/>
      <c r="BY91" s="25"/>
      <c r="BZ91" s="25"/>
      <c r="CA91" s="25"/>
      <c r="CB91" s="25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</row>
    <row r="92" spans="1:142" s="18" customFormat="1" ht="15.75">
      <c r="A92" s="2"/>
      <c r="B92" s="2"/>
      <c r="C92" s="2"/>
      <c r="D92" s="2"/>
      <c r="E92" s="2"/>
      <c r="F92" s="2"/>
      <c r="G92" s="6" t="s">
        <v>2</v>
      </c>
      <c r="H92" s="158">
        <v>0.6805555555555555</v>
      </c>
      <c r="I92" s="158"/>
      <c r="J92" s="158"/>
      <c r="K92" s="158"/>
      <c r="L92" s="158"/>
      <c r="M92" s="7" t="s">
        <v>3</v>
      </c>
      <c r="N92" s="2"/>
      <c r="O92" s="2"/>
      <c r="P92" s="2"/>
      <c r="Q92" s="2"/>
      <c r="R92" s="2"/>
      <c r="S92" s="2"/>
      <c r="T92" s="6" t="s">
        <v>4</v>
      </c>
      <c r="U92" s="159">
        <v>1</v>
      </c>
      <c r="V92" s="159"/>
      <c r="W92" s="21" t="s">
        <v>31</v>
      </c>
      <c r="X92" s="143">
        <v>0.010416666666666666</v>
      </c>
      <c r="Y92" s="143"/>
      <c r="Z92" s="143"/>
      <c r="AA92" s="143"/>
      <c r="AB92" s="143"/>
      <c r="AC92" s="7" t="s">
        <v>5</v>
      </c>
      <c r="AD92" s="2"/>
      <c r="AE92" s="2"/>
      <c r="AF92" s="2"/>
      <c r="AG92" s="2"/>
      <c r="AH92" s="2"/>
      <c r="AI92" s="2"/>
      <c r="AJ92" s="2"/>
      <c r="AK92" s="6" t="s">
        <v>6</v>
      </c>
      <c r="AL92" s="143">
        <v>0.001388888888888889</v>
      </c>
      <c r="AM92" s="143"/>
      <c r="AN92" s="143"/>
      <c r="AO92" s="143"/>
      <c r="AP92" s="143"/>
      <c r="AQ92" s="7" t="s">
        <v>5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5"/>
      <c r="BW92" s="25"/>
      <c r="BX92" s="25"/>
      <c r="BY92" s="25"/>
      <c r="BZ92" s="25"/>
      <c r="CA92" s="25"/>
      <c r="CB92" s="25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</row>
    <row r="93" spans="1:142" s="18" customFormat="1" ht="6" customHeight="1" thickBo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5"/>
      <c r="BW93" s="25"/>
      <c r="BX93" s="25"/>
      <c r="BY93" s="25"/>
      <c r="BZ93" s="25"/>
      <c r="CA93" s="25"/>
      <c r="CB93" s="25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</row>
    <row r="94" spans="2:84" ht="19.5" customHeight="1" thickBot="1">
      <c r="B94" s="144" t="s">
        <v>15</v>
      </c>
      <c r="C94" s="145"/>
      <c r="D94" s="141" t="s">
        <v>38</v>
      </c>
      <c r="E94" s="146"/>
      <c r="F94" s="146"/>
      <c r="G94" s="146"/>
      <c r="H94" s="146"/>
      <c r="I94" s="145"/>
      <c r="J94" s="141" t="s">
        <v>18</v>
      </c>
      <c r="K94" s="146"/>
      <c r="L94" s="146"/>
      <c r="M94" s="146"/>
      <c r="N94" s="145"/>
      <c r="O94" s="141" t="s">
        <v>37</v>
      </c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5"/>
      <c r="AW94" s="141" t="s">
        <v>22</v>
      </c>
      <c r="AX94" s="146"/>
      <c r="AY94" s="146"/>
      <c r="AZ94" s="146"/>
      <c r="BA94" s="145"/>
      <c r="BB94" s="141"/>
      <c r="BC94" s="142"/>
      <c r="BD94" s="7"/>
      <c r="BX94" s="24"/>
      <c r="BY94" s="24"/>
      <c r="BZ94" s="24"/>
      <c r="CA94" s="24"/>
      <c r="CB94" s="24"/>
      <c r="CC94" s="61"/>
      <c r="CD94" s="61"/>
      <c r="CE94" s="61"/>
      <c r="CF94" s="61"/>
    </row>
    <row r="95" spans="2:84" ht="18" customHeight="1">
      <c r="B95" s="103">
        <v>32</v>
      </c>
      <c r="C95" s="104"/>
      <c r="D95" s="107">
        <v>1</v>
      </c>
      <c r="E95" s="108"/>
      <c r="F95" s="108"/>
      <c r="G95" s="108"/>
      <c r="H95" s="108"/>
      <c r="I95" s="109"/>
      <c r="J95" s="118">
        <f>H92</f>
        <v>0.6805555555555555</v>
      </c>
      <c r="K95" s="119"/>
      <c r="L95" s="119"/>
      <c r="M95" s="119"/>
      <c r="N95" s="120"/>
      <c r="O95" s="130" t="str">
        <f>IF(ISBLANK($AZ$79),"",$D$87)</f>
        <v>Halunken</v>
      </c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4" t="s">
        <v>21</v>
      </c>
      <c r="AF95" s="113" t="str">
        <f>IF(ISBLANK($AZ$80),"",$AG$87)</f>
        <v>Gefromm</v>
      </c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4"/>
      <c r="AW95" s="124">
        <v>2</v>
      </c>
      <c r="AX95" s="125"/>
      <c r="AY95" s="125" t="s">
        <v>20</v>
      </c>
      <c r="AZ95" s="125">
        <v>1</v>
      </c>
      <c r="BA95" s="128"/>
      <c r="BB95" s="103"/>
      <c r="BC95" s="104"/>
      <c r="BD95" s="7"/>
      <c r="BX95" s="24"/>
      <c r="BY95" s="24"/>
      <c r="BZ95" s="24"/>
      <c r="CA95" s="24"/>
      <c r="CB95" s="24"/>
      <c r="CC95" s="61"/>
      <c r="CD95" s="61"/>
      <c r="CE95" s="61"/>
      <c r="CF95" s="61"/>
    </row>
    <row r="96" spans="2:84" ht="12" customHeight="1" thickBot="1">
      <c r="B96" s="105"/>
      <c r="C96" s="106"/>
      <c r="D96" s="110"/>
      <c r="E96" s="111"/>
      <c r="F96" s="111"/>
      <c r="G96" s="111"/>
      <c r="H96" s="111"/>
      <c r="I96" s="112"/>
      <c r="J96" s="121"/>
      <c r="K96" s="122"/>
      <c r="L96" s="122"/>
      <c r="M96" s="122"/>
      <c r="N96" s="123"/>
      <c r="O96" s="115" t="s">
        <v>45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5"/>
      <c r="AF96" s="116" t="s">
        <v>46</v>
      </c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7"/>
      <c r="AW96" s="126"/>
      <c r="AX96" s="127"/>
      <c r="AY96" s="127"/>
      <c r="AZ96" s="127"/>
      <c r="BA96" s="129"/>
      <c r="BB96" s="105"/>
      <c r="BC96" s="106"/>
      <c r="BD96" s="7"/>
      <c r="BX96" s="24"/>
      <c r="BY96" s="24"/>
      <c r="BZ96" s="24"/>
      <c r="CA96" s="24"/>
      <c r="CB96" s="24"/>
      <c r="CC96" s="61"/>
      <c r="CD96" s="61"/>
      <c r="CE96" s="61"/>
      <c r="CF96" s="61"/>
    </row>
    <row r="97" spans="2:84" ht="3.75" customHeight="1" thickBot="1">
      <c r="B97" s="43"/>
      <c r="C97" s="43"/>
      <c r="D97" s="49"/>
      <c r="E97" s="49"/>
      <c r="F97" s="49"/>
      <c r="G97" s="49"/>
      <c r="H97" s="49"/>
      <c r="I97" s="49"/>
      <c r="J97" s="50"/>
      <c r="K97" s="50"/>
      <c r="L97" s="50"/>
      <c r="M97" s="50"/>
      <c r="N97" s="50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2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42"/>
      <c r="AX97" s="42"/>
      <c r="AY97" s="42"/>
      <c r="AZ97" s="42"/>
      <c r="BA97" s="42"/>
      <c r="BB97" s="43"/>
      <c r="BC97" s="43"/>
      <c r="BD97" s="7"/>
      <c r="BX97" s="24"/>
      <c r="BY97" s="24"/>
      <c r="BZ97" s="24"/>
      <c r="CA97" s="24"/>
      <c r="CB97" s="24"/>
      <c r="CC97" s="61"/>
      <c r="CD97" s="61"/>
      <c r="CE97" s="61"/>
      <c r="CF97" s="61"/>
    </row>
    <row r="98" spans="2:84" ht="19.5" customHeight="1" thickBot="1">
      <c r="B98" s="136" t="s">
        <v>15</v>
      </c>
      <c r="C98" s="137"/>
      <c r="D98" s="138" t="s">
        <v>36</v>
      </c>
      <c r="E98" s="139"/>
      <c r="F98" s="139"/>
      <c r="G98" s="139"/>
      <c r="H98" s="139"/>
      <c r="I98" s="137"/>
      <c r="J98" s="138" t="s">
        <v>18</v>
      </c>
      <c r="K98" s="139"/>
      <c r="L98" s="139"/>
      <c r="M98" s="139"/>
      <c r="N98" s="137"/>
      <c r="O98" s="138" t="s">
        <v>33</v>
      </c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7"/>
      <c r="AW98" s="138" t="s">
        <v>22</v>
      </c>
      <c r="AX98" s="139"/>
      <c r="AY98" s="139"/>
      <c r="AZ98" s="139"/>
      <c r="BA98" s="137"/>
      <c r="BB98" s="138"/>
      <c r="BC98" s="140"/>
      <c r="BD98" s="7"/>
      <c r="BX98" s="24"/>
      <c r="BY98" s="24"/>
      <c r="BZ98" s="24"/>
      <c r="CA98" s="24"/>
      <c r="CB98" s="24"/>
      <c r="CC98" s="61"/>
      <c r="CD98" s="61"/>
      <c r="CE98" s="61"/>
      <c r="CF98" s="61"/>
    </row>
    <row r="99" spans="2:84" ht="18" customHeight="1">
      <c r="B99" s="103">
        <v>33</v>
      </c>
      <c r="C99" s="104"/>
      <c r="D99" s="107">
        <v>1</v>
      </c>
      <c r="E99" s="108"/>
      <c r="F99" s="108"/>
      <c r="G99" s="108"/>
      <c r="H99" s="108"/>
      <c r="I99" s="109"/>
      <c r="J99" s="118">
        <v>0.6923611111111111</v>
      </c>
      <c r="K99" s="119"/>
      <c r="L99" s="119"/>
      <c r="M99" s="119"/>
      <c r="N99" s="120"/>
      <c r="O99" s="130" t="str">
        <f>IF(ISBLANK($AZ$79),"",$D$86)</f>
        <v>08/15 Neuenrade</v>
      </c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4" t="s">
        <v>21</v>
      </c>
      <c r="AF99" s="113" t="str">
        <f>IF(ISBLANK($AZ$80),"",$AG$86)</f>
        <v>VFB Alte Herren</v>
      </c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4"/>
      <c r="AW99" s="124">
        <v>0</v>
      </c>
      <c r="AX99" s="125"/>
      <c r="AY99" s="125" t="s">
        <v>20</v>
      </c>
      <c r="AZ99" s="125">
        <v>3</v>
      </c>
      <c r="BA99" s="128"/>
      <c r="BB99" s="103"/>
      <c r="BC99" s="104"/>
      <c r="BD99" s="7"/>
      <c r="BX99" s="24"/>
      <c r="BY99" s="24"/>
      <c r="BZ99" s="24"/>
      <c r="CA99" s="24"/>
      <c r="CB99" s="24"/>
      <c r="CC99" s="61"/>
      <c r="CD99" s="61"/>
      <c r="CE99" s="61"/>
      <c r="CF99" s="61"/>
    </row>
    <row r="100" spans="2:142" s="45" customFormat="1" ht="12" customHeight="1" thickBot="1">
      <c r="B100" s="105"/>
      <c r="C100" s="106"/>
      <c r="D100" s="110"/>
      <c r="E100" s="111"/>
      <c r="F100" s="111"/>
      <c r="G100" s="111"/>
      <c r="H100" s="111"/>
      <c r="I100" s="112"/>
      <c r="J100" s="121"/>
      <c r="K100" s="122"/>
      <c r="L100" s="122"/>
      <c r="M100" s="122"/>
      <c r="N100" s="123"/>
      <c r="O100" s="115" t="s">
        <v>47</v>
      </c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5"/>
      <c r="AF100" s="116" t="s">
        <v>48</v>
      </c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7"/>
      <c r="AW100" s="126"/>
      <c r="AX100" s="127"/>
      <c r="AY100" s="127"/>
      <c r="AZ100" s="127"/>
      <c r="BA100" s="129"/>
      <c r="BB100" s="105"/>
      <c r="BC100" s="10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7"/>
      <c r="BW100" s="47"/>
      <c r="BX100" s="46"/>
      <c r="BY100" s="46"/>
      <c r="BZ100" s="46"/>
      <c r="CA100" s="46"/>
      <c r="CB100" s="46"/>
      <c r="CC100" s="71"/>
      <c r="CD100" s="71"/>
      <c r="CE100" s="71"/>
      <c r="CF100" s="71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</row>
    <row r="101" spans="56:84" ht="3.75" customHeight="1" thickBot="1">
      <c r="BD101" s="7"/>
      <c r="BX101" s="24"/>
      <c r="BY101" s="24"/>
      <c r="BZ101" s="24"/>
      <c r="CA101" s="24"/>
      <c r="CB101" s="24"/>
      <c r="CC101" s="61"/>
      <c r="CD101" s="61"/>
      <c r="CE101" s="61"/>
      <c r="CF101" s="61"/>
    </row>
    <row r="102" spans="2:84" ht="19.5" customHeight="1" thickBot="1">
      <c r="B102" s="131">
        <v>28</v>
      </c>
      <c r="C102" s="132"/>
      <c r="D102" s="133" t="s">
        <v>36</v>
      </c>
      <c r="E102" s="134"/>
      <c r="F102" s="134"/>
      <c r="G102" s="134"/>
      <c r="H102" s="134"/>
      <c r="I102" s="132"/>
      <c r="J102" s="133" t="s">
        <v>18</v>
      </c>
      <c r="K102" s="134"/>
      <c r="L102" s="134"/>
      <c r="M102" s="134"/>
      <c r="N102" s="132"/>
      <c r="O102" s="133" t="s">
        <v>30</v>
      </c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2"/>
      <c r="AW102" s="133" t="s">
        <v>22</v>
      </c>
      <c r="AX102" s="134"/>
      <c r="AY102" s="134"/>
      <c r="AZ102" s="134"/>
      <c r="BA102" s="132"/>
      <c r="BB102" s="133"/>
      <c r="BC102" s="135"/>
      <c r="BD102" s="7"/>
      <c r="BX102" s="24"/>
      <c r="BY102" s="24"/>
      <c r="BZ102" s="24"/>
      <c r="CA102" s="24"/>
      <c r="CB102" s="24"/>
      <c r="CC102" s="61"/>
      <c r="CD102" s="61"/>
      <c r="CE102" s="61"/>
      <c r="CF102" s="61"/>
    </row>
    <row r="103" spans="2:84" ht="18" customHeight="1">
      <c r="B103" s="103">
        <v>34</v>
      </c>
      <c r="C103" s="104"/>
      <c r="D103" s="107">
        <v>1</v>
      </c>
      <c r="E103" s="108"/>
      <c r="F103" s="108"/>
      <c r="G103" s="108"/>
      <c r="H103" s="108"/>
      <c r="I103" s="109"/>
      <c r="J103" s="118">
        <v>0.7083333333333334</v>
      </c>
      <c r="K103" s="119"/>
      <c r="L103" s="119"/>
      <c r="M103" s="119"/>
      <c r="N103" s="120"/>
      <c r="O103" s="130" t="str">
        <f>IF(ISBLANK($AZ$79),"",$D$85)</f>
        <v>TSV Altena</v>
      </c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4" t="s">
        <v>21</v>
      </c>
      <c r="AF103" s="113" t="str">
        <f>IF(ISBLANK($AZ$80),"",$AG$85)</f>
        <v>Kirolar</v>
      </c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4"/>
      <c r="AW103" s="124">
        <v>5</v>
      </c>
      <c r="AX103" s="125"/>
      <c r="AY103" s="125" t="s">
        <v>20</v>
      </c>
      <c r="AZ103" s="125">
        <v>1</v>
      </c>
      <c r="BA103" s="128"/>
      <c r="BB103" s="103"/>
      <c r="BC103" s="104"/>
      <c r="BD103" s="7"/>
      <c r="BX103" s="24"/>
      <c r="BY103" s="24"/>
      <c r="BZ103" s="24"/>
      <c r="CA103" s="24"/>
      <c r="CB103" s="24"/>
      <c r="CC103" s="61"/>
      <c r="CD103" s="61"/>
      <c r="CE103" s="61"/>
      <c r="CF103" s="61"/>
    </row>
    <row r="104" spans="2:84" ht="12" customHeight="1" thickBot="1">
      <c r="B104" s="105"/>
      <c r="C104" s="106"/>
      <c r="D104" s="110"/>
      <c r="E104" s="111"/>
      <c r="F104" s="111"/>
      <c r="G104" s="111"/>
      <c r="H104" s="111"/>
      <c r="I104" s="112"/>
      <c r="J104" s="121"/>
      <c r="K104" s="122"/>
      <c r="L104" s="122"/>
      <c r="M104" s="122"/>
      <c r="N104" s="123"/>
      <c r="O104" s="115" t="s">
        <v>49</v>
      </c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5"/>
      <c r="AF104" s="116" t="s">
        <v>50</v>
      </c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7"/>
      <c r="AW104" s="126"/>
      <c r="AX104" s="127"/>
      <c r="AY104" s="127"/>
      <c r="AZ104" s="127"/>
      <c r="BA104" s="129"/>
      <c r="BB104" s="105"/>
      <c r="BC104" s="106"/>
      <c r="BD104" s="7"/>
      <c r="BX104" s="24"/>
      <c r="BY104" s="24"/>
      <c r="BZ104" s="24"/>
      <c r="CA104" s="24"/>
      <c r="CB104" s="24"/>
      <c r="CC104" s="61"/>
      <c r="CD104" s="61"/>
      <c r="CE104" s="61"/>
      <c r="CF104" s="61"/>
    </row>
    <row r="105" spans="2:84" ht="6.75" customHeight="1">
      <c r="B105" s="43"/>
      <c r="C105" s="43"/>
      <c r="D105" s="49"/>
      <c r="E105" s="49"/>
      <c r="F105" s="49"/>
      <c r="G105" s="49"/>
      <c r="H105" s="49"/>
      <c r="I105" s="49"/>
      <c r="J105" s="50"/>
      <c r="K105" s="50"/>
      <c r="L105" s="50"/>
      <c r="M105" s="5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2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42"/>
      <c r="AX105" s="42"/>
      <c r="AY105" s="42"/>
      <c r="AZ105" s="42"/>
      <c r="BA105" s="42"/>
      <c r="BB105" s="43"/>
      <c r="BC105" s="43"/>
      <c r="BD105" s="7"/>
      <c r="BX105" s="24"/>
      <c r="BY105" s="24"/>
      <c r="BZ105" s="24"/>
      <c r="CA105" s="24"/>
      <c r="CB105" s="24"/>
      <c r="CC105" s="61"/>
      <c r="CD105" s="61"/>
      <c r="CE105" s="61"/>
      <c r="CF105" s="61"/>
    </row>
    <row r="106" spans="1:142" s="7" customFormat="1" ht="12.75">
      <c r="A106"/>
      <c r="B106" s="1" t="s">
        <v>52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5"/>
      <c r="BW106" s="25"/>
      <c r="BX106" s="25"/>
      <c r="BY106" s="25"/>
      <c r="BZ106" s="25"/>
      <c r="CA106" s="25"/>
      <c r="CB106" s="25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</row>
    <row r="107" spans="1:142" s="7" customFormat="1" ht="13.5" thickBo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5"/>
      <c r="BW107" s="25"/>
      <c r="BX107" s="25"/>
      <c r="BY107" s="25"/>
      <c r="BZ107" s="25"/>
      <c r="CA107" s="25"/>
      <c r="CB107" s="25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</row>
    <row r="108" spans="1:142" s="7" customFormat="1" ht="20.25" customHeight="1">
      <c r="A108"/>
      <c r="B108"/>
      <c r="C108"/>
      <c r="D108"/>
      <c r="E108"/>
      <c r="F108"/>
      <c r="G108"/>
      <c r="H108"/>
      <c r="I108" s="214" t="s">
        <v>8</v>
      </c>
      <c r="J108" s="215"/>
      <c r="K108" s="215"/>
      <c r="L108" s="54"/>
      <c r="M108" s="216" t="str">
        <f>IF(ISBLANK($AZ$103)," ",IF($AW$103&gt;$AZ$103,$O$103,IF($AZ$103&gt;$AW$103,$AF$103,IF($AW$103=$AZ$103,"Entscheidung ermitteln!"))))</f>
        <v>TSV Altena</v>
      </c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7"/>
      <c r="AW108"/>
      <c r="AX108"/>
      <c r="AY108"/>
      <c r="AZ108"/>
      <c r="BA108"/>
      <c r="BB108"/>
      <c r="BC108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5"/>
      <c r="BW108" s="25"/>
      <c r="BX108" s="25"/>
      <c r="BY108" s="25"/>
      <c r="BZ108" s="25"/>
      <c r="CA108" s="25"/>
      <c r="CB108" s="25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</row>
    <row r="109" spans="1:142" s="7" customFormat="1" ht="20.25" customHeight="1">
      <c r="A109"/>
      <c r="B109"/>
      <c r="C109"/>
      <c r="D109"/>
      <c r="E109"/>
      <c r="F109"/>
      <c r="G109"/>
      <c r="H109"/>
      <c r="I109" s="160" t="s">
        <v>9</v>
      </c>
      <c r="J109" s="161"/>
      <c r="K109" s="161"/>
      <c r="L109" s="55"/>
      <c r="M109" s="162" t="str">
        <f>IF(ISBLANK($AZ$103)," ",IF($AW$103&lt;$AZ$103,$O$103,IF($AZ$103&lt;$AW$103,$AF$103,IF($AW$103=$AZ$103,"Entscheidung ermitteln!"))))</f>
        <v>Kirolar</v>
      </c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3"/>
      <c r="AW109"/>
      <c r="AX109"/>
      <c r="AY109"/>
      <c r="AZ109"/>
      <c r="BA109"/>
      <c r="BB109"/>
      <c r="BC109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5"/>
      <c r="BW109" s="25"/>
      <c r="BX109" s="25"/>
      <c r="BY109" s="25"/>
      <c r="BZ109" s="25"/>
      <c r="CA109" s="25"/>
      <c r="CB109" s="25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</row>
    <row r="110" spans="1:142" s="7" customFormat="1" ht="20.25" customHeight="1">
      <c r="A110"/>
      <c r="B110"/>
      <c r="C110"/>
      <c r="D110"/>
      <c r="E110"/>
      <c r="F110"/>
      <c r="G110"/>
      <c r="H110"/>
      <c r="I110" s="160" t="s">
        <v>10</v>
      </c>
      <c r="J110" s="161"/>
      <c r="K110" s="161"/>
      <c r="L110" s="55"/>
      <c r="M110" s="162" t="str">
        <f>IF(ISBLANK($AZ$99)," ",IF($AW$99&gt;$AZ$99,$O$99,IF($AZ$99&gt;$AW$99,$AF$99,IF($AW$99=$AZ$99,"Entscheidung ermitteln!"))))</f>
        <v>VFB Alte Herren</v>
      </c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3"/>
      <c r="AW110"/>
      <c r="AX110"/>
      <c r="AY110"/>
      <c r="AZ110"/>
      <c r="BA110"/>
      <c r="BB110"/>
      <c r="BC110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5"/>
      <c r="BW110" s="25"/>
      <c r="BX110" s="25"/>
      <c r="BY110" s="25"/>
      <c r="BZ110" s="25"/>
      <c r="CA110" s="25"/>
      <c r="CB110" s="25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</row>
    <row r="111" spans="1:142" s="7" customFormat="1" ht="20.25" customHeight="1">
      <c r="A111"/>
      <c r="B111"/>
      <c r="C111"/>
      <c r="D111"/>
      <c r="E111"/>
      <c r="F111"/>
      <c r="G111"/>
      <c r="H111"/>
      <c r="I111" s="160" t="s">
        <v>11</v>
      </c>
      <c r="J111" s="161"/>
      <c r="K111" s="161"/>
      <c r="L111" s="55"/>
      <c r="M111" s="162" t="str">
        <f>IF(ISBLANK($AZ$99)," ",IF($AW$99&lt;$AZ$99,$O$99,IF($AZ$99&lt;$AW$99,$AF$99,IF($AW$99=$AZ$99,"Entscheidung ermitteln!"))))</f>
        <v>08/15 Neuenrade</v>
      </c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3"/>
      <c r="AW111"/>
      <c r="AX111"/>
      <c r="AY111"/>
      <c r="AZ111"/>
      <c r="BA111"/>
      <c r="BB111"/>
      <c r="BC111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5"/>
      <c r="BW111" s="25"/>
      <c r="BX111" s="25"/>
      <c r="BY111" s="25"/>
      <c r="BZ111" s="25"/>
      <c r="CA111" s="25"/>
      <c r="CB111" s="25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</row>
    <row r="112" spans="9:48" ht="20.25" customHeight="1">
      <c r="I112" s="160" t="s">
        <v>12</v>
      </c>
      <c r="J112" s="161"/>
      <c r="K112" s="161"/>
      <c r="L112" s="55"/>
      <c r="M112" s="162" t="str">
        <f>IF(ISBLANK($AZ$95)," ",IF($AW$95&gt;$AZ$95,$O$95,IF($AZ$95&gt;$AW$95,$AF$95,IF($AW$95=$AZ$95,"Entscheidung ermitteln!"))))</f>
        <v>Halunken</v>
      </c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3"/>
    </row>
    <row r="113" spans="9:48" ht="20.25" customHeight="1" thickBot="1">
      <c r="I113" s="93" t="s">
        <v>32</v>
      </c>
      <c r="J113" s="94"/>
      <c r="K113" s="94"/>
      <c r="L113" s="56"/>
      <c r="M113" s="95" t="str">
        <f>IF(ISBLANK($AZ$95)," ",IF($AW$95&lt;$AZ$95,$O$95,IF($AZ$95&lt;$AW$95,$AF$95,IF($AW$95=$AZ$95,"Entscheidung ermitteln!"))))</f>
        <v>Gefromm</v>
      </c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89"/>
    </row>
  </sheetData>
  <mergeCells count="541">
    <mergeCell ref="AS87:AU87"/>
    <mergeCell ref="AV87:AW87"/>
    <mergeCell ref="AY87:AZ87"/>
    <mergeCell ref="BA87:BC87"/>
    <mergeCell ref="V87:W87"/>
    <mergeCell ref="X87:Z87"/>
    <mergeCell ref="AE87:AF87"/>
    <mergeCell ref="AG87:AR87"/>
    <mergeCell ref="B87:C87"/>
    <mergeCell ref="D87:O87"/>
    <mergeCell ref="P87:R87"/>
    <mergeCell ref="S87:T87"/>
    <mergeCell ref="AS86:AU86"/>
    <mergeCell ref="AV86:AW86"/>
    <mergeCell ref="AY86:AZ86"/>
    <mergeCell ref="BA86:BC86"/>
    <mergeCell ref="V86:W86"/>
    <mergeCell ref="X86:Z86"/>
    <mergeCell ref="AE86:AF86"/>
    <mergeCell ref="AG86:AR86"/>
    <mergeCell ref="B86:C86"/>
    <mergeCell ref="D86:O86"/>
    <mergeCell ref="P86:R86"/>
    <mergeCell ref="S86:T86"/>
    <mergeCell ref="AS85:AU85"/>
    <mergeCell ref="AV85:AW85"/>
    <mergeCell ref="AY85:AZ85"/>
    <mergeCell ref="BA85:BC85"/>
    <mergeCell ref="V85:W85"/>
    <mergeCell ref="X85:Z85"/>
    <mergeCell ref="AE85:AF85"/>
    <mergeCell ref="AG85:AR85"/>
    <mergeCell ref="B85:C85"/>
    <mergeCell ref="D85:O85"/>
    <mergeCell ref="P85:R85"/>
    <mergeCell ref="S85:T85"/>
    <mergeCell ref="AE84:AR84"/>
    <mergeCell ref="AS84:AU84"/>
    <mergeCell ref="AV84:AZ84"/>
    <mergeCell ref="BA84:BC84"/>
    <mergeCell ref="B84:O84"/>
    <mergeCell ref="P84:R84"/>
    <mergeCell ref="S84:W84"/>
    <mergeCell ref="X84:Z84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O79:AD79"/>
    <mergeCell ref="AF79:AV79"/>
    <mergeCell ref="AW79:AX79"/>
    <mergeCell ref="AZ79:BA79"/>
    <mergeCell ref="B79:C79"/>
    <mergeCell ref="D79:F79"/>
    <mergeCell ref="G79:I79"/>
    <mergeCell ref="J79:N79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O77:AD77"/>
    <mergeCell ref="AF77:AV77"/>
    <mergeCell ref="AW77:AX77"/>
    <mergeCell ref="AZ77:BA77"/>
    <mergeCell ref="B77:C77"/>
    <mergeCell ref="D77:F77"/>
    <mergeCell ref="G77:I77"/>
    <mergeCell ref="J77:N77"/>
    <mergeCell ref="AG70:BA70"/>
    <mergeCell ref="BB70:BC70"/>
    <mergeCell ref="B74:C74"/>
    <mergeCell ref="D74:F74"/>
    <mergeCell ref="G74:I74"/>
    <mergeCell ref="J74:N74"/>
    <mergeCell ref="O74:AV74"/>
    <mergeCell ref="AW74:BA74"/>
    <mergeCell ref="BB74:BC74"/>
    <mergeCell ref="B70:C70"/>
    <mergeCell ref="D70:X70"/>
    <mergeCell ref="Y70:Z70"/>
    <mergeCell ref="AE70:AF70"/>
    <mergeCell ref="D69:X69"/>
    <mergeCell ref="Y69:Z69"/>
    <mergeCell ref="AE69:AF69"/>
    <mergeCell ref="AL65:AP65"/>
    <mergeCell ref="B67:X67"/>
    <mergeCell ref="Y67:Z67"/>
    <mergeCell ref="AE67:BA67"/>
    <mergeCell ref="AF76:AV76"/>
    <mergeCell ref="AW76:AX76"/>
    <mergeCell ref="AZ76:BA76"/>
    <mergeCell ref="BB76:BC76"/>
    <mergeCell ref="O76:AD76"/>
    <mergeCell ref="B76:C76"/>
    <mergeCell ref="D76:F76"/>
    <mergeCell ref="G76:I76"/>
    <mergeCell ref="J76:N76"/>
    <mergeCell ref="AF75:AV75"/>
    <mergeCell ref="AW75:AX75"/>
    <mergeCell ref="AZ75:BA75"/>
    <mergeCell ref="BB75:BC75"/>
    <mergeCell ref="O75:AD75"/>
    <mergeCell ref="B75:C75"/>
    <mergeCell ref="D75:F75"/>
    <mergeCell ref="G75:I75"/>
    <mergeCell ref="J75:N75"/>
    <mergeCell ref="BB68:BC68"/>
    <mergeCell ref="B69:C69"/>
    <mergeCell ref="BB69:BC69"/>
    <mergeCell ref="D68:X68"/>
    <mergeCell ref="Y68:Z68"/>
    <mergeCell ref="AE68:AF68"/>
    <mergeCell ref="AG68:BA68"/>
    <mergeCell ref="B68:C68"/>
    <mergeCell ref="AG69:BA69"/>
    <mergeCell ref="BB67:BC67"/>
    <mergeCell ref="BB48:BC48"/>
    <mergeCell ref="O48:AD48"/>
    <mergeCell ref="AF48:AV48"/>
    <mergeCell ref="AW48:AX48"/>
    <mergeCell ref="AZ48:BA48"/>
    <mergeCell ref="P57:R57"/>
    <mergeCell ref="P58:R58"/>
    <mergeCell ref="P59:R59"/>
    <mergeCell ref="P60:R60"/>
    <mergeCell ref="AZ47:BA47"/>
    <mergeCell ref="BB47:BC47"/>
    <mergeCell ref="B48:C48"/>
    <mergeCell ref="D48:F48"/>
    <mergeCell ref="G48:I48"/>
    <mergeCell ref="J48:N48"/>
    <mergeCell ref="B47:C47"/>
    <mergeCell ref="D47:F47"/>
    <mergeCell ref="G47:I47"/>
    <mergeCell ref="J47:N47"/>
    <mergeCell ref="B46:C46"/>
    <mergeCell ref="D46:F46"/>
    <mergeCell ref="G46:I46"/>
    <mergeCell ref="J46:N46"/>
    <mergeCell ref="B45:C45"/>
    <mergeCell ref="D45:F45"/>
    <mergeCell ref="G45:I45"/>
    <mergeCell ref="J45:N45"/>
    <mergeCell ref="AG59:AR59"/>
    <mergeCell ref="AS57:AU57"/>
    <mergeCell ref="O45:AD45"/>
    <mergeCell ref="AF45:AV45"/>
    <mergeCell ref="O46:AD46"/>
    <mergeCell ref="AF46:AV46"/>
    <mergeCell ref="O47:AD47"/>
    <mergeCell ref="AF47:AV47"/>
    <mergeCell ref="D59:O59"/>
    <mergeCell ref="D56:O56"/>
    <mergeCell ref="P56:R56"/>
    <mergeCell ref="B55:O55"/>
    <mergeCell ref="P55:R55"/>
    <mergeCell ref="BB44:BC44"/>
    <mergeCell ref="BB45:BC45"/>
    <mergeCell ref="D57:O57"/>
    <mergeCell ref="D58:O58"/>
    <mergeCell ref="AW45:AX45"/>
    <mergeCell ref="AZ45:BA45"/>
    <mergeCell ref="AW46:AX46"/>
    <mergeCell ref="AZ46:BA46"/>
    <mergeCell ref="BB46:BC46"/>
    <mergeCell ref="AW47:AX47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43:C43"/>
    <mergeCell ref="D43:F43"/>
    <mergeCell ref="G43:I43"/>
    <mergeCell ref="J43:N43"/>
    <mergeCell ref="AZ42:BA42"/>
    <mergeCell ref="B42:C42"/>
    <mergeCell ref="D42:F42"/>
    <mergeCell ref="G42:I42"/>
    <mergeCell ref="J42:N42"/>
    <mergeCell ref="X55:Z55"/>
    <mergeCell ref="O42:AD42"/>
    <mergeCell ref="AF42:AV42"/>
    <mergeCell ref="AW42:AX42"/>
    <mergeCell ref="O43:AD43"/>
    <mergeCell ref="AF43:AV43"/>
    <mergeCell ref="AW43:AX43"/>
    <mergeCell ref="V61:W61"/>
    <mergeCell ref="V58:W58"/>
    <mergeCell ref="BB42:BC42"/>
    <mergeCell ref="S57:T57"/>
    <mergeCell ref="S58:T58"/>
    <mergeCell ref="S59:T59"/>
    <mergeCell ref="S56:T56"/>
    <mergeCell ref="V56:W56"/>
    <mergeCell ref="AE56:AF56"/>
    <mergeCell ref="AG56:AR56"/>
    <mergeCell ref="AE59:AF59"/>
    <mergeCell ref="AE60:AF60"/>
    <mergeCell ref="B41:C41"/>
    <mergeCell ref="D41:F41"/>
    <mergeCell ref="G41:I41"/>
    <mergeCell ref="J41:N41"/>
    <mergeCell ref="V57:W57"/>
    <mergeCell ref="V59:W59"/>
    <mergeCell ref="V60:W60"/>
    <mergeCell ref="S55:W55"/>
    <mergeCell ref="B60:C60"/>
    <mergeCell ref="AY60:AZ60"/>
    <mergeCell ref="AV60:AW60"/>
    <mergeCell ref="AS60:AU60"/>
    <mergeCell ref="X60:Z60"/>
    <mergeCell ref="D60:O60"/>
    <mergeCell ref="S60:T60"/>
    <mergeCell ref="B61:C61"/>
    <mergeCell ref="X61:Z61"/>
    <mergeCell ref="I108:K108"/>
    <mergeCell ref="M108:AV108"/>
    <mergeCell ref="S61:T61"/>
    <mergeCell ref="D61:O61"/>
    <mergeCell ref="P61:R61"/>
    <mergeCell ref="H65:L65"/>
    <mergeCell ref="U65:V65"/>
    <mergeCell ref="X65:AB65"/>
    <mergeCell ref="BB41:BC41"/>
    <mergeCell ref="O41:AD41"/>
    <mergeCell ref="AE18:AF18"/>
    <mergeCell ref="AF41:AV41"/>
    <mergeCell ref="AW41:AX41"/>
    <mergeCell ref="AZ41:BA41"/>
    <mergeCell ref="AZ40:BA40"/>
    <mergeCell ref="BB40:BC40"/>
    <mergeCell ref="D40:F40"/>
    <mergeCell ref="G40:I40"/>
    <mergeCell ref="J40:N40"/>
    <mergeCell ref="B18:C18"/>
    <mergeCell ref="B59:C59"/>
    <mergeCell ref="X59:Z59"/>
    <mergeCell ref="X56:Z56"/>
    <mergeCell ref="B57:C57"/>
    <mergeCell ref="B58:C58"/>
    <mergeCell ref="B56:C56"/>
    <mergeCell ref="O40:AD40"/>
    <mergeCell ref="D39:F39"/>
    <mergeCell ref="X58:Z58"/>
    <mergeCell ref="AG60:AR60"/>
    <mergeCell ref="X57:Z57"/>
    <mergeCell ref="BA60:BC60"/>
    <mergeCell ref="AY59:AZ59"/>
    <mergeCell ref="BA59:BC59"/>
    <mergeCell ref="AE58:AF58"/>
    <mergeCell ref="AG58:AR58"/>
    <mergeCell ref="AE57:AF57"/>
    <mergeCell ref="AG57:AR57"/>
    <mergeCell ref="AS59:AU59"/>
    <mergeCell ref="I109:K109"/>
    <mergeCell ref="M109:AV109"/>
    <mergeCell ref="I110:K110"/>
    <mergeCell ref="M110:AV110"/>
    <mergeCell ref="AV59:AW59"/>
    <mergeCell ref="AY57:AZ57"/>
    <mergeCell ref="AY58:AZ58"/>
    <mergeCell ref="G39:I39"/>
    <mergeCell ref="J39:N39"/>
    <mergeCell ref="O39:AD39"/>
    <mergeCell ref="AS58:AU58"/>
    <mergeCell ref="AF39:AV39"/>
    <mergeCell ref="AW39:AX39"/>
    <mergeCell ref="AZ39:BA39"/>
    <mergeCell ref="AF38:AV38"/>
    <mergeCell ref="AW38:AX38"/>
    <mergeCell ref="AZ38:BA38"/>
    <mergeCell ref="BA57:BC57"/>
    <mergeCell ref="BB38:BC38"/>
    <mergeCell ref="AV57:AW57"/>
    <mergeCell ref="BB39:BC39"/>
    <mergeCell ref="B51:BC51"/>
    <mergeCell ref="AF40:AV40"/>
    <mergeCell ref="AW40:AX40"/>
    <mergeCell ref="BA58:BC58"/>
    <mergeCell ref="AS56:AU56"/>
    <mergeCell ref="AV56:AW56"/>
    <mergeCell ref="AY56:AZ56"/>
    <mergeCell ref="BA56:BC56"/>
    <mergeCell ref="AV58:AW5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D34:F34"/>
    <mergeCell ref="G34:I34"/>
    <mergeCell ref="J34:N34"/>
    <mergeCell ref="O34:AD34"/>
    <mergeCell ref="I111:K111"/>
    <mergeCell ref="M111:AV111"/>
    <mergeCell ref="AF33:AV33"/>
    <mergeCell ref="AW33:AX33"/>
    <mergeCell ref="H92:L92"/>
    <mergeCell ref="U92:V92"/>
    <mergeCell ref="AW95:AX96"/>
    <mergeCell ref="AW99:AX100"/>
    <mergeCell ref="AF34:AV34"/>
    <mergeCell ref="AW34:AX34"/>
    <mergeCell ref="AZ33:BA33"/>
    <mergeCell ref="BB33:BC33"/>
    <mergeCell ref="AE55:AR55"/>
    <mergeCell ref="AS55:AU55"/>
    <mergeCell ref="AV55:AZ55"/>
    <mergeCell ref="BA55:BC55"/>
    <mergeCell ref="AZ34:BA34"/>
    <mergeCell ref="BB34:BC34"/>
    <mergeCell ref="AF35:AV35"/>
    <mergeCell ref="AW35:AX35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D32:F32"/>
    <mergeCell ref="G32:I32"/>
    <mergeCell ref="J32:N32"/>
    <mergeCell ref="O32:AD32"/>
    <mergeCell ref="BB30:BC30"/>
    <mergeCell ref="J31:N31"/>
    <mergeCell ref="O31:AD31"/>
    <mergeCell ref="AF31:AV31"/>
    <mergeCell ref="AW31:AX31"/>
    <mergeCell ref="AZ31:BA31"/>
    <mergeCell ref="BB31:BC31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28:BC28"/>
    <mergeCell ref="J28:N28"/>
    <mergeCell ref="O28:AD28"/>
    <mergeCell ref="AF28:AV28"/>
    <mergeCell ref="AW28:AX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B39:C39"/>
    <mergeCell ref="B40:C40"/>
    <mergeCell ref="D25:F25"/>
    <mergeCell ref="G25:I25"/>
    <mergeCell ref="D28:F28"/>
    <mergeCell ref="G28:I28"/>
    <mergeCell ref="D29:F29"/>
    <mergeCell ref="G29:I29"/>
    <mergeCell ref="D31:F31"/>
    <mergeCell ref="G31:I31"/>
    <mergeCell ref="B36:C36"/>
    <mergeCell ref="B37:C37"/>
    <mergeCell ref="B38:C38"/>
    <mergeCell ref="B33:C33"/>
    <mergeCell ref="B34:C34"/>
    <mergeCell ref="B35:C35"/>
    <mergeCell ref="B29:C29"/>
    <mergeCell ref="B30:C30"/>
    <mergeCell ref="B31:C31"/>
    <mergeCell ref="B32:C32"/>
    <mergeCell ref="B26:C26"/>
    <mergeCell ref="B27:C27"/>
    <mergeCell ref="B28:C28"/>
    <mergeCell ref="B23:C23"/>
    <mergeCell ref="B25:C25"/>
    <mergeCell ref="BB23:BC23"/>
    <mergeCell ref="AW23:BA23"/>
    <mergeCell ref="J23:N23"/>
    <mergeCell ref="D23:F23"/>
    <mergeCell ref="G23:I23"/>
    <mergeCell ref="B24:C24"/>
    <mergeCell ref="D24:F24"/>
    <mergeCell ref="G24:I24"/>
    <mergeCell ref="J24:N24"/>
    <mergeCell ref="AE15:AF15"/>
    <mergeCell ref="AE16:AF16"/>
    <mergeCell ref="B19:C19"/>
    <mergeCell ref="B14:C14"/>
    <mergeCell ref="AE14:AF14"/>
    <mergeCell ref="Y19:Z19"/>
    <mergeCell ref="B15:C15"/>
    <mergeCell ref="B16:C16"/>
    <mergeCell ref="B17:C17"/>
    <mergeCell ref="D19:X19"/>
    <mergeCell ref="I112:K112"/>
    <mergeCell ref="M112:AV112"/>
    <mergeCell ref="AE17:AF17"/>
    <mergeCell ref="O23:AV23"/>
    <mergeCell ref="O24:AD24"/>
    <mergeCell ref="AF24:AV24"/>
    <mergeCell ref="G26:I26"/>
    <mergeCell ref="O26:AD26"/>
    <mergeCell ref="AF26:AV26"/>
    <mergeCell ref="J26:N26"/>
    <mergeCell ref="BB13:BC13"/>
    <mergeCell ref="B13:X13"/>
    <mergeCell ref="Y13:Z13"/>
    <mergeCell ref="B8:AM8"/>
    <mergeCell ref="H10:L10"/>
    <mergeCell ref="U10:V10"/>
    <mergeCell ref="X10:AB10"/>
    <mergeCell ref="AE13:BA13"/>
    <mergeCell ref="AL10:AP10"/>
    <mergeCell ref="BB24:BC24"/>
    <mergeCell ref="AW24:AX24"/>
    <mergeCell ref="AZ24:BA24"/>
    <mergeCell ref="AW25:AX25"/>
    <mergeCell ref="AZ25:BA25"/>
    <mergeCell ref="BB25:BC25"/>
    <mergeCell ref="O25:AD25"/>
    <mergeCell ref="AF25:AV25"/>
    <mergeCell ref="J25:N25"/>
    <mergeCell ref="AW94:BA94"/>
    <mergeCell ref="AW26:AX26"/>
    <mergeCell ref="AZ26:BA26"/>
    <mergeCell ref="AZ28:BA28"/>
    <mergeCell ref="J29:N29"/>
    <mergeCell ref="O29:AD29"/>
    <mergeCell ref="AF29:AV29"/>
    <mergeCell ref="BB94:BC94"/>
    <mergeCell ref="X92:AB92"/>
    <mergeCell ref="AL92:AP92"/>
    <mergeCell ref="B94:C94"/>
    <mergeCell ref="D94:I94"/>
    <mergeCell ref="J94:N94"/>
    <mergeCell ref="O94:AV94"/>
    <mergeCell ref="AY95:AY96"/>
    <mergeCell ref="AZ95:BA96"/>
    <mergeCell ref="B95:C96"/>
    <mergeCell ref="D95:I96"/>
    <mergeCell ref="J95:N96"/>
    <mergeCell ref="BB95:BC96"/>
    <mergeCell ref="O96:AD96"/>
    <mergeCell ref="AF96:AV96"/>
    <mergeCell ref="B98:C98"/>
    <mergeCell ref="D98:I98"/>
    <mergeCell ref="J98:N98"/>
    <mergeCell ref="O98:AV98"/>
    <mergeCell ref="AW98:BA98"/>
    <mergeCell ref="BB98:BC98"/>
    <mergeCell ref="O95:AD95"/>
    <mergeCell ref="AY99:AY100"/>
    <mergeCell ref="AZ99:BA100"/>
    <mergeCell ref="B99:C100"/>
    <mergeCell ref="D99:I100"/>
    <mergeCell ref="O99:AD99"/>
    <mergeCell ref="BB99:BC100"/>
    <mergeCell ref="O100:AD100"/>
    <mergeCell ref="AF100:AV100"/>
    <mergeCell ref="B102:C102"/>
    <mergeCell ref="D102:I102"/>
    <mergeCell ref="J102:N102"/>
    <mergeCell ref="O102:AV102"/>
    <mergeCell ref="AW102:BA102"/>
    <mergeCell ref="BB102:BC102"/>
    <mergeCell ref="J99:N100"/>
    <mergeCell ref="BB103:BC104"/>
    <mergeCell ref="O104:AD104"/>
    <mergeCell ref="AF104:AV104"/>
    <mergeCell ref="J103:N104"/>
    <mergeCell ref="AF103:AV103"/>
    <mergeCell ref="AW103:AX104"/>
    <mergeCell ref="AY103:AY104"/>
    <mergeCell ref="AZ103:BA104"/>
    <mergeCell ref="O103:AD103"/>
    <mergeCell ref="I113:K113"/>
    <mergeCell ref="M113:AV113"/>
    <mergeCell ref="A2:AP3"/>
    <mergeCell ref="A4:AP4"/>
    <mergeCell ref="M6:T6"/>
    <mergeCell ref="Y6:AF6"/>
    <mergeCell ref="B103:C104"/>
    <mergeCell ref="D103:I104"/>
    <mergeCell ref="AF99:AV99"/>
    <mergeCell ref="AF95:AV95"/>
    <mergeCell ref="AG18:BC18"/>
    <mergeCell ref="D14:Z14"/>
    <mergeCell ref="D15:Z15"/>
    <mergeCell ref="D16:Z16"/>
    <mergeCell ref="D17:Z17"/>
    <mergeCell ref="D18:Z18"/>
    <mergeCell ref="AG14:BC14"/>
    <mergeCell ref="AG15:BC15"/>
    <mergeCell ref="AG16:BC16"/>
    <mergeCell ref="AG17:BC1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rowBreaks count="2" manualBreakCount="2">
    <brk id="50" max="55" man="1"/>
    <brk id="114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Roth</cp:lastModifiedBy>
  <cp:lastPrinted>2007-06-16T15:32:56Z</cp:lastPrinted>
  <dcterms:created xsi:type="dcterms:W3CDTF">2002-02-21T07:48:38Z</dcterms:created>
  <dcterms:modified xsi:type="dcterms:W3CDTF">2007-06-16T15:34:28Z</dcterms:modified>
  <cp:category/>
  <cp:version/>
  <cp:contentType/>
  <cp:contentStatus/>
</cp:coreProperties>
</file>